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1215" windowWidth="24690" windowHeight="1041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<sst xmlns="http://schemas.openxmlformats.org/spreadsheetml/2006/main" count="263" uniqueCount="97">
  <si>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</si>
  <si>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</si>
  <si>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</si>
  <si>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</si>
  <si>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</si>
  <si>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</si>
  <si>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</si>
  <si>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</si>
  <si>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</si>
  <si>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</si>
  <si>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</si>
  <si>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</si>
  <si>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</si>
  <si>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</si>
  <si>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</si>
  <si>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</si>
  <si>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</si>
  <si>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</si>
  <si>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</si>
  <si>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</si>
  <si>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</si>
  <si>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</si>
  <si>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</si>
  <si>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</si>
  <si>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</si>
  <si>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</si>
  <si>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</si>
  <si>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</si>
  <si>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</si>
  <si>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</si>
  <si>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</si>
  <si>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</si>
  <si>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</si>
  <si>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</si>
  <si>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</si>
  <si>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</si>
  <si>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</si>
  <si>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</si>
  <si>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</si>
  <si>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</si>
  <si>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</si>
  <si>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</si>
  <si>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</si>
  <si>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</si>
  <si>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</si>
  <si>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</si>
  <si>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</si>
  <si>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</si>
  <si>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</si>
  <si>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</si>
  <si>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</si>
  <si>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</si>
  <si>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</si>
  <si>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</si>
  <si>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</si>
  <si>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THE CROODS</t>
  </si>
  <si>
    <t>KRUDOVI</t>
  </si>
  <si>
    <t>DOMES</t>
  </si>
  <si>
    <t>LOS AMANTES PASAJEROS</t>
  </si>
  <si>
    <t>LJUBIMCI NAD OBLAKI</t>
  </si>
  <si>
    <t>ZAMBEZIA</t>
  </si>
  <si>
    <t>ZAMBEZIJA</t>
  </si>
  <si>
    <t>SCARY MOVIE 5</t>
  </si>
  <si>
    <t>FILM, DA TE KAP</t>
  </si>
  <si>
    <t>TO THE WONDER</t>
  </si>
  <si>
    <t>ČUDEŽU NAPROTI</t>
  </si>
  <si>
    <t>IRON MAN 3</t>
  </si>
  <si>
    <t>PAIN AND GAIN</t>
  </si>
  <si>
    <t>DVIGNI</t>
  </si>
  <si>
    <t>BIG WEDDING</t>
  </si>
  <si>
    <t>VELIKA POROKA</t>
  </si>
  <si>
    <t>THE CALL</t>
  </si>
  <si>
    <t>KLIC V SILI</t>
  </si>
  <si>
    <t>EVIL DEAD</t>
  </si>
  <si>
    <t>ZLOBNI MRTVECI</t>
  </si>
  <si>
    <t>SONY</t>
  </si>
  <si>
    <t>HOLY MOTORS</t>
  </si>
  <si>
    <t>SIDE EFFECTS</t>
  </si>
  <si>
    <t>STRANSKI UČINKI</t>
  </si>
  <si>
    <t>GREAT GATSBY</t>
  </si>
  <si>
    <t>VELIKI GATSBY</t>
  </si>
  <si>
    <t>STAR TREK INTO DARKNES</t>
  </si>
  <si>
    <t>ZVEZDNE STEZE V TEMO</t>
  </si>
  <si>
    <t>VAJE V OBJEMU</t>
  </si>
  <si>
    <t>SHADOW DANCER</t>
  </si>
  <si>
    <t>PLESALKA V SENCI</t>
  </si>
  <si>
    <t>23 - May</t>
  </si>
  <si>
    <t>29 - May</t>
  </si>
  <si>
    <t>24 - May</t>
  </si>
  <si>
    <t>26 - May</t>
  </si>
  <si>
    <t>FAST AND FURIOUS 6</t>
  </si>
  <si>
    <t>HITRI IN DRZNI 6</t>
  </si>
  <si>
    <t>HYPNOTISÖREN</t>
  </si>
  <si>
    <t>HIPNOTIZER</t>
  </si>
  <si>
    <t>FIVIA</t>
  </si>
  <si>
    <t>PAULETTE</t>
  </si>
  <si>
    <t>BALKANSKA BOJEVNICA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</si>
</sst>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V23" sqref="V2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4" t="s">
        <v>1</v>
      </c>
      <c r="D4" s="95"/>
      <c r="E4" s="8"/>
      <c r="F4" s="8"/>
      <c r="G4" s="19" t="s">
        <v>2</v>
      </c>
      <c r="H4" s="20"/>
      <c r="I4" s="20"/>
      <c r="J4" s="20"/>
      <c r="K4" s="78" t="s">
        <v>88</v>
      </c>
      <c r="L4" s="20"/>
      <c r="M4" s="79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86</v>
      </c>
      <c r="L5" s="7"/>
      <c r="M5" s="80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41424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52</v>
      </c>
      <c r="C14" s="4" t="s">
        <v>90</v>
      </c>
      <c r="D14" s="4" t="s">
        <v>91</v>
      </c>
      <c r="E14" s="15" t="s">
        <v>51</v>
      </c>
      <c r="F14" s="15" t="s">
        <v>36</v>
      </c>
      <c r="G14" s="37">
        <v>1</v>
      </c>
      <c r="H14" s="37">
        <v>11</v>
      </c>
      <c r="I14" s="14">
        <v>130887</v>
      </c>
      <c r="J14" s="14"/>
      <c r="K14" s="92">
        <v>22818</v>
      </c>
      <c r="L14" s="92"/>
      <c r="M14" s="64"/>
      <c r="N14" s="14">
        <f aca="true" t="shared" si="0" ref="N14:N32">I14/H14</f>
        <v>11898.818181818182</v>
      </c>
      <c r="O14" s="73">
        <v>11</v>
      </c>
      <c r="P14" s="96">
        <v>187396</v>
      </c>
      <c r="Q14" s="96"/>
      <c r="R14" s="96">
        <v>35288</v>
      </c>
      <c r="S14" s="96"/>
      <c r="T14" s="64"/>
      <c r="U14" s="74">
        <v>22854</v>
      </c>
      <c r="V14" s="14">
        <f aca="true" t="shared" si="1" ref="V14:V26">P14/O14</f>
        <v>17036</v>
      </c>
      <c r="W14" s="74">
        <f aca="true" t="shared" si="2" ref="W14:W32">SUM(U14,P14)</f>
        <v>210250</v>
      </c>
      <c r="X14" s="74">
        <v>3376</v>
      </c>
      <c r="Y14" s="75">
        <f aca="true" t="shared" si="3" ref="Y14:Y32">SUM(X14,R14)</f>
        <v>38664</v>
      </c>
    </row>
    <row r="15" spans="1:25" ht="12.75">
      <c r="A15" s="72">
        <v>2</v>
      </c>
      <c r="B15" s="72">
        <v>1</v>
      </c>
      <c r="C15" s="89" t="s">
        <v>79</v>
      </c>
      <c r="D15" s="89" t="s">
        <v>80</v>
      </c>
      <c r="E15" s="15" t="s">
        <v>46</v>
      </c>
      <c r="F15" s="15" t="s">
        <v>42</v>
      </c>
      <c r="G15" s="37">
        <v>2</v>
      </c>
      <c r="H15" s="37">
        <v>10</v>
      </c>
      <c r="I15" s="14">
        <v>21045</v>
      </c>
      <c r="J15" s="14">
        <v>20862</v>
      </c>
      <c r="K15" s="14">
        <v>3181</v>
      </c>
      <c r="L15" s="14">
        <v>3431</v>
      </c>
      <c r="M15" s="64">
        <f aca="true" t="shared" si="4" ref="M15:M22">(I15/J15*100)-100</f>
        <v>0.8771929824561369</v>
      </c>
      <c r="N15" s="14">
        <f t="shared" si="0"/>
        <v>2104.5</v>
      </c>
      <c r="O15" s="37">
        <v>10</v>
      </c>
      <c r="P15" s="14">
        <v>31817</v>
      </c>
      <c r="Q15" s="14">
        <v>35119</v>
      </c>
      <c r="R15" s="14">
        <v>5166</v>
      </c>
      <c r="S15" s="14">
        <v>6050</v>
      </c>
      <c r="T15" s="64">
        <f aca="true" t="shared" si="5" ref="T15:T22">(P15/Q15*100)-100</f>
        <v>-9.402317833651296</v>
      </c>
      <c r="U15" s="97">
        <v>36085</v>
      </c>
      <c r="V15" s="14">
        <f t="shared" si="1"/>
        <v>3181.7</v>
      </c>
      <c r="W15" s="74">
        <f t="shared" si="2"/>
        <v>67902</v>
      </c>
      <c r="X15" s="74">
        <v>6246</v>
      </c>
      <c r="Y15" s="75">
        <f t="shared" si="3"/>
        <v>11412</v>
      </c>
    </row>
    <row r="16" spans="1:25" ht="12.75">
      <c r="A16" s="72">
        <v>3</v>
      </c>
      <c r="B16" s="72">
        <v>2</v>
      </c>
      <c r="C16" s="4" t="s">
        <v>81</v>
      </c>
      <c r="D16" s="4" t="s">
        <v>82</v>
      </c>
      <c r="E16" s="15" t="s">
        <v>49</v>
      </c>
      <c r="F16" s="15" t="s">
        <v>36</v>
      </c>
      <c r="G16" s="37">
        <v>2</v>
      </c>
      <c r="H16" s="37">
        <v>16</v>
      </c>
      <c r="I16" s="24">
        <v>10164</v>
      </c>
      <c r="J16" s="24">
        <v>16846</v>
      </c>
      <c r="K16" s="24">
        <v>1593</v>
      </c>
      <c r="L16" s="24">
        <v>2957</v>
      </c>
      <c r="M16" s="64">
        <f t="shared" si="4"/>
        <v>-39.665202421939924</v>
      </c>
      <c r="N16" s="14">
        <f t="shared" si="0"/>
        <v>635.25</v>
      </c>
      <c r="O16" s="38">
        <v>16</v>
      </c>
      <c r="P16" s="14">
        <v>15452</v>
      </c>
      <c r="Q16" s="14">
        <v>24696</v>
      </c>
      <c r="R16" s="14">
        <v>2703</v>
      </c>
      <c r="S16" s="14">
        <v>5032</v>
      </c>
      <c r="T16" s="64">
        <f t="shared" si="5"/>
        <v>-37.43116294136703</v>
      </c>
      <c r="U16" s="74">
        <v>34826</v>
      </c>
      <c r="V16" s="14">
        <f t="shared" si="1"/>
        <v>965.75</v>
      </c>
      <c r="W16" s="74">
        <f t="shared" si="2"/>
        <v>50278</v>
      </c>
      <c r="X16" s="74">
        <v>7355</v>
      </c>
      <c r="Y16" s="75">
        <f t="shared" si="3"/>
        <v>10058</v>
      </c>
    </row>
    <row r="17" spans="1:25" ht="12.75">
      <c r="A17" s="72">
        <v>4</v>
      </c>
      <c r="B17" s="72">
        <v>7</v>
      </c>
      <c r="C17" s="4" t="s">
        <v>60</v>
      </c>
      <c r="D17" s="4" t="s">
        <v>61</v>
      </c>
      <c r="E17" s="15" t="s">
        <v>46</v>
      </c>
      <c r="F17" s="15" t="s">
        <v>42</v>
      </c>
      <c r="G17" s="37">
        <v>6</v>
      </c>
      <c r="H17" s="37">
        <v>9</v>
      </c>
      <c r="I17" s="24">
        <v>7901</v>
      </c>
      <c r="J17" s="24">
        <v>4606</v>
      </c>
      <c r="K17" s="24">
        <v>1465</v>
      </c>
      <c r="L17" s="24">
        <v>864</v>
      </c>
      <c r="M17" s="64">
        <f t="shared" si="4"/>
        <v>71.53712548849327</v>
      </c>
      <c r="N17" s="14">
        <f t="shared" si="0"/>
        <v>877.8888888888889</v>
      </c>
      <c r="O17" s="73">
        <v>9</v>
      </c>
      <c r="P17" s="14">
        <v>9198</v>
      </c>
      <c r="Q17" s="14">
        <v>5471</v>
      </c>
      <c r="R17" s="14">
        <v>1754</v>
      </c>
      <c r="S17" s="14">
        <v>1056</v>
      </c>
      <c r="T17" s="64">
        <f t="shared" si="5"/>
        <v>68.12282946444893</v>
      </c>
      <c r="U17" s="74">
        <v>59450</v>
      </c>
      <c r="V17" s="24">
        <f t="shared" si="1"/>
        <v>1022</v>
      </c>
      <c r="W17" s="74">
        <f t="shared" si="2"/>
        <v>68648</v>
      </c>
      <c r="X17" s="74">
        <v>11844</v>
      </c>
      <c r="Y17" s="75">
        <f t="shared" si="3"/>
        <v>13598</v>
      </c>
    </row>
    <row r="18" spans="1:25" ht="13.5" customHeight="1">
      <c r="A18" s="72">
        <v>5</v>
      </c>
      <c r="B18" s="72">
        <v>6</v>
      </c>
      <c r="C18" s="4" t="s">
        <v>55</v>
      </c>
      <c r="D18" s="4" t="s">
        <v>56</v>
      </c>
      <c r="E18" s="15" t="s">
        <v>50</v>
      </c>
      <c r="F18" s="15" t="s">
        <v>42</v>
      </c>
      <c r="G18" s="37">
        <v>9</v>
      </c>
      <c r="H18" s="37">
        <v>23</v>
      </c>
      <c r="I18" s="14">
        <v>6693</v>
      </c>
      <c r="J18" s="14">
        <v>6352</v>
      </c>
      <c r="K18" s="24">
        <v>1336</v>
      </c>
      <c r="L18" s="24">
        <v>1213</v>
      </c>
      <c r="M18" s="64">
        <f t="shared" si="4"/>
        <v>5.368387909319907</v>
      </c>
      <c r="N18" s="14">
        <f t="shared" si="0"/>
        <v>291</v>
      </c>
      <c r="O18" s="37">
        <v>23</v>
      </c>
      <c r="P18" s="14">
        <v>7765</v>
      </c>
      <c r="Q18" s="14">
        <v>7825</v>
      </c>
      <c r="R18" s="14">
        <v>1607</v>
      </c>
      <c r="S18" s="14">
        <v>1575</v>
      </c>
      <c r="T18" s="64">
        <f t="shared" si="5"/>
        <v>-0.7667731629392875</v>
      </c>
      <c r="U18" s="74">
        <v>246645</v>
      </c>
      <c r="V18" s="14">
        <f t="shared" si="1"/>
        <v>337.60869565217394</v>
      </c>
      <c r="W18" s="74">
        <f t="shared" si="2"/>
        <v>254410</v>
      </c>
      <c r="X18" s="74">
        <v>48533</v>
      </c>
      <c r="Y18" s="75">
        <f t="shared" si="3"/>
        <v>50140</v>
      </c>
    </row>
    <row r="19" spans="1:25" ht="12.75">
      <c r="A19" s="72">
        <v>6</v>
      </c>
      <c r="B19" s="72">
        <v>9</v>
      </c>
      <c r="C19" s="4" t="s">
        <v>83</v>
      </c>
      <c r="D19" s="4" t="s">
        <v>83</v>
      </c>
      <c r="E19" s="15" t="s">
        <v>57</v>
      </c>
      <c r="F19" s="15" t="s">
        <v>47</v>
      </c>
      <c r="G19" s="37">
        <v>2</v>
      </c>
      <c r="H19" s="37">
        <v>10</v>
      </c>
      <c r="I19" s="24">
        <v>3165</v>
      </c>
      <c r="J19" s="24">
        <v>2358</v>
      </c>
      <c r="K19" s="22">
        <v>600</v>
      </c>
      <c r="L19" s="22">
        <v>494</v>
      </c>
      <c r="M19" s="64">
        <f t="shared" si="4"/>
        <v>34.22391857506361</v>
      </c>
      <c r="N19" s="14">
        <f t="shared" si="0"/>
        <v>316.5</v>
      </c>
      <c r="O19" s="73">
        <v>10</v>
      </c>
      <c r="P19" s="14">
        <v>5424</v>
      </c>
      <c r="Q19" s="14">
        <v>3788</v>
      </c>
      <c r="R19" s="14">
        <v>1199</v>
      </c>
      <c r="S19" s="14">
        <v>857</v>
      </c>
      <c r="T19" s="64">
        <f t="shared" si="5"/>
        <v>43.18901795142557</v>
      </c>
      <c r="U19" s="97">
        <v>4683</v>
      </c>
      <c r="V19" s="14">
        <f t="shared" si="1"/>
        <v>542.4</v>
      </c>
      <c r="W19" s="74">
        <f t="shared" si="2"/>
        <v>10107</v>
      </c>
      <c r="X19" s="74">
        <v>1494</v>
      </c>
      <c r="Y19" s="75">
        <f t="shared" si="3"/>
        <v>2693</v>
      </c>
    </row>
    <row r="20" spans="1:25" ht="12.75">
      <c r="A20" s="72">
        <v>7</v>
      </c>
      <c r="B20" s="72">
        <v>3</v>
      </c>
      <c r="C20" s="4" t="s">
        <v>66</v>
      </c>
      <c r="D20" s="4" t="s">
        <v>66</v>
      </c>
      <c r="E20" s="15" t="s">
        <v>53</v>
      </c>
      <c r="F20" s="15" t="s">
        <v>54</v>
      </c>
      <c r="G20" s="37">
        <v>5</v>
      </c>
      <c r="H20" s="37">
        <v>16</v>
      </c>
      <c r="I20" s="24">
        <v>3469</v>
      </c>
      <c r="J20" s="24">
        <v>6888</v>
      </c>
      <c r="K20" s="14">
        <v>599</v>
      </c>
      <c r="L20" s="14">
        <v>1517</v>
      </c>
      <c r="M20" s="64">
        <f t="shared" si="4"/>
        <v>-49.63704994192799</v>
      </c>
      <c r="N20" s="14">
        <f t="shared" si="0"/>
        <v>216.8125</v>
      </c>
      <c r="O20" s="73">
        <v>16</v>
      </c>
      <c r="P20" s="14">
        <v>5113</v>
      </c>
      <c r="Q20" s="14">
        <v>10924</v>
      </c>
      <c r="R20" s="14">
        <v>1003</v>
      </c>
      <c r="S20" s="14">
        <v>2418</v>
      </c>
      <c r="T20" s="64">
        <f t="shared" si="5"/>
        <v>-53.194800439399486</v>
      </c>
      <c r="U20" s="74">
        <v>128287</v>
      </c>
      <c r="V20" s="14">
        <f t="shared" si="1"/>
        <v>319.5625</v>
      </c>
      <c r="W20" s="74">
        <f t="shared" si="2"/>
        <v>133400</v>
      </c>
      <c r="X20" s="74">
        <v>25836</v>
      </c>
      <c r="Y20" s="75">
        <f t="shared" si="3"/>
        <v>26839</v>
      </c>
    </row>
    <row r="21" spans="1:25" ht="12.75">
      <c r="A21" s="72">
        <v>8</v>
      </c>
      <c r="B21" s="72">
        <v>4</v>
      </c>
      <c r="C21" s="4" t="s">
        <v>69</v>
      </c>
      <c r="D21" s="4" t="s">
        <v>70</v>
      </c>
      <c r="E21" s="15" t="s">
        <v>46</v>
      </c>
      <c r="F21" s="15" t="s">
        <v>42</v>
      </c>
      <c r="G21" s="37">
        <v>4</v>
      </c>
      <c r="H21" s="37">
        <v>9</v>
      </c>
      <c r="I21" s="14">
        <v>3605</v>
      </c>
      <c r="J21" s="14">
        <v>7332</v>
      </c>
      <c r="K21" s="14">
        <v>649</v>
      </c>
      <c r="L21" s="14">
        <v>1381</v>
      </c>
      <c r="M21" s="64">
        <f t="shared" si="4"/>
        <v>-50.831969448990726</v>
      </c>
      <c r="N21" s="14">
        <f t="shared" si="0"/>
        <v>400.55555555555554</v>
      </c>
      <c r="O21" s="73">
        <v>9</v>
      </c>
      <c r="P21" s="22">
        <v>5023</v>
      </c>
      <c r="Q21" s="22">
        <v>10648</v>
      </c>
      <c r="R21" s="22">
        <v>983</v>
      </c>
      <c r="S21" s="22">
        <v>2147</v>
      </c>
      <c r="T21" s="64">
        <f t="shared" si="5"/>
        <v>-52.826821938392186</v>
      </c>
      <c r="U21" s="74">
        <v>45024</v>
      </c>
      <c r="V21" s="14">
        <f t="shared" si="1"/>
        <v>558.1111111111111</v>
      </c>
      <c r="W21" s="74">
        <f t="shared" si="2"/>
        <v>50047</v>
      </c>
      <c r="X21" s="74">
        <v>9391</v>
      </c>
      <c r="Y21" s="75">
        <f t="shared" si="3"/>
        <v>10374</v>
      </c>
    </row>
    <row r="22" spans="1:25" ht="12.75">
      <c r="A22" s="72">
        <v>9</v>
      </c>
      <c r="B22" s="72">
        <v>5</v>
      </c>
      <c r="C22" s="4" t="s">
        <v>67</v>
      </c>
      <c r="D22" s="4" t="s">
        <v>68</v>
      </c>
      <c r="E22" s="15" t="s">
        <v>49</v>
      </c>
      <c r="F22" s="15" t="s">
        <v>36</v>
      </c>
      <c r="G22" s="37">
        <v>4</v>
      </c>
      <c r="H22" s="37">
        <v>9</v>
      </c>
      <c r="I22" s="24">
        <v>2251</v>
      </c>
      <c r="J22" s="24">
        <v>5601</v>
      </c>
      <c r="K22" s="24">
        <v>382</v>
      </c>
      <c r="L22" s="24">
        <v>1099</v>
      </c>
      <c r="M22" s="64">
        <f t="shared" si="4"/>
        <v>-59.810748080699874</v>
      </c>
      <c r="N22" s="14">
        <f t="shared" si="0"/>
        <v>250.11111111111111</v>
      </c>
      <c r="O22" s="73">
        <v>9</v>
      </c>
      <c r="P22" s="22">
        <v>3219</v>
      </c>
      <c r="Q22" s="22">
        <v>8174</v>
      </c>
      <c r="R22" s="22">
        <v>593</v>
      </c>
      <c r="S22" s="22">
        <v>1647</v>
      </c>
      <c r="T22" s="64">
        <f t="shared" si="5"/>
        <v>-60.61903596770247</v>
      </c>
      <c r="U22" s="74">
        <v>55618</v>
      </c>
      <c r="V22" s="14">
        <f t="shared" si="1"/>
        <v>357.6666666666667</v>
      </c>
      <c r="W22" s="74">
        <f t="shared" si="2"/>
        <v>58837</v>
      </c>
      <c r="X22" s="74">
        <v>11416</v>
      </c>
      <c r="Y22" s="75">
        <f t="shared" si="3"/>
        <v>12009</v>
      </c>
    </row>
    <row r="23" spans="1:25" ht="12.75">
      <c r="A23" s="72">
        <v>10</v>
      </c>
      <c r="B23" s="72" t="s">
        <v>52</v>
      </c>
      <c r="C23" s="4" t="s">
        <v>95</v>
      </c>
      <c r="D23" s="4" t="s">
        <v>96</v>
      </c>
      <c r="E23" s="15" t="s">
        <v>46</v>
      </c>
      <c r="F23" s="15" t="s">
        <v>47</v>
      </c>
      <c r="G23" s="37">
        <v>1</v>
      </c>
      <c r="H23" s="37">
        <v>6</v>
      </c>
      <c r="I23" s="24">
        <v>1726</v>
      </c>
      <c r="J23" s="24"/>
      <c r="K23" s="91">
        <v>303</v>
      </c>
      <c r="L23" s="91"/>
      <c r="M23" s="64"/>
      <c r="N23" s="14">
        <f t="shared" si="0"/>
        <v>287.6666666666667</v>
      </c>
      <c r="O23" s="37">
        <v>6</v>
      </c>
      <c r="P23" s="22">
        <v>3211</v>
      </c>
      <c r="Q23" s="22"/>
      <c r="R23" s="22">
        <v>640</v>
      </c>
      <c r="S23" s="22"/>
      <c r="T23" s="64"/>
      <c r="U23" s="74"/>
      <c r="V23" s="14">
        <f t="shared" si="1"/>
        <v>535.1666666666666</v>
      </c>
      <c r="W23" s="74">
        <f t="shared" si="2"/>
        <v>3211</v>
      </c>
      <c r="X23" s="76"/>
      <c r="Y23" s="75">
        <f t="shared" si="3"/>
        <v>640</v>
      </c>
    </row>
    <row r="24" spans="1:25" ht="12.75">
      <c r="A24" s="72">
        <v>11</v>
      </c>
      <c r="B24" s="72">
        <v>8</v>
      </c>
      <c r="C24" s="4" t="s">
        <v>73</v>
      </c>
      <c r="D24" s="4" t="s">
        <v>74</v>
      </c>
      <c r="E24" s="15" t="s">
        <v>75</v>
      </c>
      <c r="F24" s="15" t="s">
        <v>48</v>
      </c>
      <c r="G24" s="37">
        <v>3</v>
      </c>
      <c r="H24" s="37">
        <v>9</v>
      </c>
      <c r="I24" s="24">
        <v>1875</v>
      </c>
      <c r="J24" s="24">
        <v>3567</v>
      </c>
      <c r="K24" s="100">
        <v>336</v>
      </c>
      <c r="L24" s="100">
        <v>851</v>
      </c>
      <c r="M24" s="64">
        <f>(I24/J24*100)-100</f>
        <v>-47.43481917577797</v>
      </c>
      <c r="N24" s="14">
        <f t="shared" si="0"/>
        <v>208.33333333333334</v>
      </c>
      <c r="O24" s="73">
        <v>9</v>
      </c>
      <c r="P24" s="22">
        <v>2835</v>
      </c>
      <c r="Q24" s="22">
        <v>4899</v>
      </c>
      <c r="R24" s="22">
        <v>553</v>
      </c>
      <c r="S24" s="22">
        <v>1161</v>
      </c>
      <c r="T24" s="64">
        <f>(P24/Q24*100)-100</f>
        <v>-42.13104715248009</v>
      </c>
      <c r="U24" s="74">
        <v>13673</v>
      </c>
      <c r="V24" s="14">
        <f>P24/O24</f>
        <v>315</v>
      </c>
      <c r="W24" s="74">
        <f t="shared" si="2"/>
        <v>16508</v>
      </c>
      <c r="X24" s="76">
        <v>3009</v>
      </c>
      <c r="Y24" s="75">
        <f t="shared" si="3"/>
        <v>3562</v>
      </c>
    </row>
    <row r="25" spans="1:25" ht="12.75" customHeight="1">
      <c r="A25" s="72">
        <v>12</v>
      </c>
      <c r="B25" s="72">
        <v>10</v>
      </c>
      <c r="C25" s="4" t="s">
        <v>77</v>
      </c>
      <c r="D25" s="4" t="s">
        <v>78</v>
      </c>
      <c r="E25" s="15" t="s">
        <v>46</v>
      </c>
      <c r="F25" s="15" t="s">
        <v>42</v>
      </c>
      <c r="G25" s="37">
        <v>3</v>
      </c>
      <c r="H25" s="37">
        <v>9</v>
      </c>
      <c r="I25" s="24">
        <v>1449</v>
      </c>
      <c r="J25" s="24">
        <v>2339</v>
      </c>
      <c r="K25" s="24">
        <v>252</v>
      </c>
      <c r="L25" s="24">
        <v>426</v>
      </c>
      <c r="M25" s="64">
        <f>(I25/J25*100)-100</f>
        <v>-38.05044890979051</v>
      </c>
      <c r="N25" s="14">
        <f t="shared" si="0"/>
        <v>161</v>
      </c>
      <c r="O25" s="38">
        <v>9</v>
      </c>
      <c r="P25" s="14">
        <v>2019</v>
      </c>
      <c r="Q25" s="14">
        <v>3188</v>
      </c>
      <c r="R25" s="24">
        <v>366</v>
      </c>
      <c r="S25" s="24">
        <v>606</v>
      </c>
      <c r="T25" s="64">
        <f>(P25/Q25*100)-100</f>
        <v>-36.66875784190715</v>
      </c>
      <c r="U25" s="76">
        <v>10787</v>
      </c>
      <c r="V25" s="14">
        <f t="shared" si="1"/>
        <v>224.33333333333334</v>
      </c>
      <c r="W25" s="74">
        <f t="shared" si="2"/>
        <v>12806</v>
      </c>
      <c r="X25" s="74">
        <v>2164</v>
      </c>
      <c r="Y25" s="75">
        <f t="shared" si="3"/>
        <v>2530</v>
      </c>
    </row>
    <row r="26" spans="1:25" ht="12.75" customHeight="1">
      <c r="A26" s="72">
        <v>13</v>
      </c>
      <c r="B26" s="72" t="s">
        <v>52</v>
      </c>
      <c r="C26" s="89" t="s">
        <v>92</v>
      </c>
      <c r="D26" s="89" t="s">
        <v>93</v>
      </c>
      <c r="E26" s="15" t="s">
        <v>46</v>
      </c>
      <c r="F26" s="15" t="s">
        <v>94</v>
      </c>
      <c r="G26" s="37">
        <v>1</v>
      </c>
      <c r="H26" s="37">
        <v>8</v>
      </c>
      <c r="I26" s="14">
        <v>1124</v>
      </c>
      <c r="J26" s="14"/>
      <c r="K26" s="14">
        <v>190</v>
      </c>
      <c r="L26" s="14"/>
      <c r="M26" s="64"/>
      <c r="N26" s="14">
        <f t="shared" si="0"/>
        <v>140.5</v>
      </c>
      <c r="O26" s="73">
        <v>8</v>
      </c>
      <c r="P26" s="14">
        <v>1585</v>
      </c>
      <c r="Q26" s="14"/>
      <c r="R26" s="14">
        <v>286</v>
      </c>
      <c r="S26" s="14"/>
      <c r="T26" s="64"/>
      <c r="U26" s="76"/>
      <c r="V26" s="14">
        <f t="shared" si="1"/>
        <v>198.125</v>
      </c>
      <c r="W26" s="74">
        <f t="shared" si="2"/>
        <v>1585</v>
      </c>
      <c r="X26" s="74"/>
      <c r="Y26" s="75">
        <f t="shared" si="3"/>
        <v>286</v>
      </c>
    </row>
    <row r="27" spans="1:25" ht="12.75">
      <c r="A27" s="72">
        <v>14</v>
      </c>
      <c r="B27" s="72">
        <v>14</v>
      </c>
      <c r="C27" s="4" t="s">
        <v>58</v>
      </c>
      <c r="D27" s="4" t="s">
        <v>59</v>
      </c>
      <c r="E27" s="15" t="s">
        <v>46</v>
      </c>
      <c r="F27" s="15" t="s">
        <v>47</v>
      </c>
      <c r="G27" s="37">
        <v>8</v>
      </c>
      <c r="H27" s="37">
        <v>2</v>
      </c>
      <c r="I27" s="91">
        <v>836</v>
      </c>
      <c r="J27" s="91">
        <v>1213</v>
      </c>
      <c r="K27" s="99">
        <v>148</v>
      </c>
      <c r="L27" s="99">
        <v>416</v>
      </c>
      <c r="M27" s="64">
        <f aca="true" t="shared" si="6" ref="M27:M32">(I27/J27*100)-100</f>
        <v>-31.079967023907656</v>
      </c>
      <c r="N27" s="14">
        <f t="shared" si="0"/>
        <v>418</v>
      </c>
      <c r="O27" s="73">
        <v>2</v>
      </c>
      <c r="P27" s="22">
        <v>1179</v>
      </c>
      <c r="Q27" s="22">
        <v>1835</v>
      </c>
      <c r="R27" s="22">
        <v>218</v>
      </c>
      <c r="S27" s="22">
        <v>336</v>
      </c>
      <c r="T27" s="64">
        <f aca="true" t="shared" si="7" ref="T27:T32">(P27/Q27*100)-100</f>
        <v>-35.74931880108991</v>
      </c>
      <c r="U27" s="74">
        <v>16360</v>
      </c>
      <c r="V27" s="14">
        <f aca="true" t="shared" si="8" ref="V27:V32">P27/O27</f>
        <v>589.5</v>
      </c>
      <c r="W27" s="74">
        <f t="shared" si="2"/>
        <v>17539</v>
      </c>
      <c r="X27" s="76">
        <v>3011</v>
      </c>
      <c r="Y27" s="75">
        <f t="shared" si="3"/>
        <v>3229</v>
      </c>
    </row>
    <row r="28" spans="1:25" ht="12.75">
      <c r="A28" s="72">
        <v>15</v>
      </c>
      <c r="B28" s="72">
        <v>11</v>
      </c>
      <c r="C28" s="4" t="s">
        <v>71</v>
      </c>
      <c r="D28" s="4" t="s">
        <v>72</v>
      </c>
      <c r="E28" s="15" t="s">
        <v>46</v>
      </c>
      <c r="F28" s="15" t="s">
        <v>47</v>
      </c>
      <c r="G28" s="37">
        <v>3</v>
      </c>
      <c r="H28" s="37">
        <v>4</v>
      </c>
      <c r="I28" s="24">
        <v>780</v>
      </c>
      <c r="J28" s="24">
        <v>2066</v>
      </c>
      <c r="K28" s="14">
        <v>158</v>
      </c>
      <c r="L28" s="14">
        <v>454</v>
      </c>
      <c r="M28" s="64">
        <f t="shared" si="6"/>
        <v>-62.2458857696031</v>
      </c>
      <c r="N28" s="14">
        <f t="shared" si="0"/>
        <v>195</v>
      </c>
      <c r="O28" s="38">
        <v>4</v>
      </c>
      <c r="P28" s="14">
        <v>1145</v>
      </c>
      <c r="Q28" s="14">
        <v>3157</v>
      </c>
      <c r="R28" s="14">
        <v>232</v>
      </c>
      <c r="S28" s="14">
        <v>702</v>
      </c>
      <c r="T28" s="64">
        <f t="shared" si="7"/>
        <v>-63.73139056065885</v>
      </c>
      <c r="U28" s="74">
        <v>8723</v>
      </c>
      <c r="V28" s="14">
        <f t="shared" si="8"/>
        <v>286.25</v>
      </c>
      <c r="W28" s="74">
        <f t="shared" si="2"/>
        <v>9868</v>
      </c>
      <c r="X28" s="76">
        <v>1834</v>
      </c>
      <c r="Y28" s="75">
        <f t="shared" si="3"/>
        <v>2066</v>
      </c>
    </row>
    <row r="29" spans="1:25" ht="12.75">
      <c r="A29" s="72">
        <v>16</v>
      </c>
      <c r="B29" s="72">
        <v>13</v>
      </c>
      <c r="C29" s="4" t="s">
        <v>62</v>
      </c>
      <c r="D29" s="4" t="s">
        <v>63</v>
      </c>
      <c r="E29" s="15" t="s">
        <v>46</v>
      </c>
      <c r="F29" s="15" t="s">
        <v>42</v>
      </c>
      <c r="G29" s="37">
        <v>6</v>
      </c>
      <c r="H29" s="37">
        <v>9</v>
      </c>
      <c r="I29" s="24">
        <v>921</v>
      </c>
      <c r="J29" s="24">
        <v>1535</v>
      </c>
      <c r="K29" s="98">
        <v>163</v>
      </c>
      <c r="L29" s="98">
        <v>269</v>
      </c>
      <c r="M29" s="64">
        <f t="shared" si="6"/>
        <v>-40</v>
      </c>
      <c r="N29" s="14">
        <f t="shared" si="0"/>
        <v>102.33333333333333</v>
      </c>
      <c r="O29" s="38">
        <v>9</v>
      </c>
      <c r="P29" s="14">
        <v>1066</v>
      </c>
      <c r="Q29" s="14">
        <v>1886</v>
      </c>
      <c r="R29" s="14">
        <v>189</v>
      </c>
      <c r="S29" s="14">
        <v>334</v>
      </c>
      <c r="T29" s="64">
        <f t="shared" si="7"/>
        <v>-43.47826086956522</v>
      </c>
      <c r="U29" s="74">
        <v>70611</v>
      </c>
      <c r="V29" s="14">
        <f t="shared" si="8"/>
        <v>118.44444444444444</v>
      </c>
      <c r="W29" s="74">
        <f t="shared" si="2"/>
        <v>71677</v>
      </c>
      <c r="X29" s="76">
        <v>14774</v>
      </c>
      <c r="Y29" s="75">
        <f t="shared" si="3"/>
        <v>14963</v>
      </c>
    </row>
    <row r="30" spans="1:25" ht="12.75">
      <c r="A30" s="72">
        <v>17</v>
      </c>
      <c r="B30" s="72">
        <v>18</v>
      </c>
      <c r="C30" s="4" t="s">
        <v>84</v>
      </c>
      <c r="D30" s="4" t="s">
        <v>85</v>
      </c>
      <c r="E30" s="15" t="s">
        <v>46</v>
      </c>
      <c r="F30" s="15" t="s">
        <v>47</v>
      </c>
      <c r="G30" s="37">
        <v>2</v>
      </c>
      <c r="H30" s="37">
        <v>1</v>
      </c>
      <c r="I30" s="24">
        <v>672</v>
      </c>
      <c r="J30" s="24">
        <v>403</v>
      </c>
      <c r="K30" s="92">
        <v>148</v>
      </c>
      <c r="L30" s="92">
        <v>86</v>
      </c>
      <c r="M30" s="64">
        <f t="shared" si="6"/>
        <v>66.74937965260546</v>
      </c>
      <c r="N30" s="14">
        <f t="shared" si="0"/>
        <v>672</v>
      </c>
      <c r="O30" s="38">
        <v>1</v>
      </c>
      <c r="P30" s="14">
        <v>909</v>
      </c>
      <c r="Q30" s="14">
        <v>643</v>
      </c>
      <c r="R30" s="14">
        <v>203</v>
      </c>
      <c r="S30" s="14">
        <v>253</v>
      </c>
      <c r="T30" s="64">
        <f t="shared" si="7"/>
        <v>41.36858475894246</v>
      </c>
      <c r="U30" s="74">
        <v>643</v>
      </c>
      <c r="V30" s="14">
        <f t="shared" si="8"/>
        <v>909</v>
      </c>
      <c r="W30" s="74">
        <f t="shared" si="2"/>
        <v>1552</v>
      </c>
      <c r="X30" s="74">
        <v>253</v>
      </c>
      <c r="Y30" s="75">
        <f t="shared" si="3"/>
        <v>456</v>
      </c>
    </row>
    <row r="31" spans="1:25" ht="12.75">
      <c r="A31" s="72">
        <v>18</v>
      </c>
      <c r="B31" s="72">
        <v>19</v>
      </c>
      <c r="C31" s="93" t="s">
        <v>76</v>
      </c>
      <c r="D31" s="4" t="s">
        <v>76</v>
      </c>
      <c r="E31" s="15" t="s">
        <v>46</v>
      </c>
      <c r="F31" s="15" t="s">
        <v>48</v>
      </c>
      <c r="G31" s="37">
        <v>3</v>
      </c>
      <c r="H31" s="37">
        <v>1</v>
      </c>
      <c r="I31" s="91">
        <v>572</v>
      </c>
      <c r="J31" s="91">
        <v>332</v>
      </c>
      <c r="K31" s="100">
        <v>125</v>
      </c>
      <c r="L31" s="100">
        <v>74</v>
      </c>
      <c r="M31" s="64">
        <f t="shared" si="6"/>
        <v>72.28915662650604</v>
      </c>
      <c r="N31" s="14">
        <f t="shared" si="0"/>
        <v>572</v>
      </c>
      <c r="O31" s="73">
        <v>1</v>
      </c>
      <c r="P31" s="14">
        <v>748</v>
      </c>
      <c r="Q31" s="14">
        <v>633</v>
      </c>
      <c r="R31" s="14">
        <v>170</v>
      </c>
      <c r="S31" s="14">
        <v>145</v>
      </c>
      <c r="T31" s="64">
        <f t="shared" si="7"/>
        <v>18.167456556082143</v>
      </c>
      <c r="U31" s="90">
        <v>3763</v>
      </c>
      <c r="V31" s="14">
        <f t="shared" si="8"/>
        <v>748</v>
      </c>
      <c r="W31" s="74">
        <f t="shared" si="2"/>
        <v>4511</v>
      </c>
      <c r="X31" s="74">
        <v>966</v>
      </c>
      <c r="Y31" s="75">
        <f t="shared" si="3"/>
        <v>1136</v>
      </c>
    </row>
    <row r="32" spans="1:25" ht="12.75">
      <c r="A32" s="72">
        <v>19</v>
      </c>
      <c r="B32" s="72">
        <v>20</v>
      </c>
      <c r="C32" s="4" t="s">
        <v>64</v>
      </c>
      <c r="D32" s="4" t="s">
        <v>65</v>
      </c>
      <c r="E32" s="15" t="s">
        <v>46</v>
      </c>
      <c r="F32" s="15" t="s">
        <v>47</v>
      </c>
      <c r="G32" s="37">
        <v>6</v>
      </c>
      <c r="H32" s="37">
        <v>1</v>
      </c>
      <c r="I32" s="14">
        <v>218</v>
      </c>
      <c r="J32" s="14">
        <v>270</v>
      </c>
      <c r="K32" s="14">
        <v>47</v>
      </c>
      <c r="L32" s="14">
        <v>63</v>
      </c>
      <c r="M32" s="64">
        <f t="shared" si="6"/>
        <v>-19.259259259259252</v>
      </c>
      <c r="N32" s="14">
        <f t="shared" si="0"/>
        <v>218</v>
      </c>
      <c r="O32" s="73">
        <v>1</v>
      </c>
      <c r="P32" s="14">
        <v>415</v>
      </c>
      <c r="Q32" s="14">
        <v>435</v>
      </c>
      <c r="R32" s="14">
        <v>89</v>
      </c>
      <c r="S32" s="14">
        <v>98</v>
      </c>
      <c r="T32" s="64">
        <f t="shared" si="7"/>
        <v>-4.597701149425291</v>
      </c>
      <c r="U32" s="90">
        <v>8714</v>
      </c>
      <c r="V32" s="14">
        <f t="shared" si="8"/>
        <v>415</v>
      </c>
      <c r="W32" s="74">
        <f t="shared" si="2"/>
        <v>9129</v>
      </c>
      <c r="X32" s="74">
        <v>2005</v>
      </c>
      <c r="Y32" s="75">
        <f t="shared" si="3"/>
        <v>2094</v>
      </c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37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163</v>
      </c>
      <c r="I34" s="31">
        <f>SUM(I14:I33)</f>
        <v>199353</v>
      </c>
      <c r="J34" s="31">
        <v>232940</v>
      </c>
      <c r="K34" s="31">
        <f>SUM(K14:K33)</f>
        <v>34493</v>
      </c>
      <c r="L34" s="31">
        <v>44683</v>
      </c>
      <c r="M34" s="68">
        <f>(I34/J34*100)-100</f>
        <v>-14.41873443805271</v>
      </c>
      <c r="N34" s="32">
        <f>I34/H34</f>
        <v>1223.0245398773006</v>
      </c>
      <c r="O34" s="34">
        <f>SUM(O14:O33)</f>
        <v>163</v>
      </c>
      <c r="P34" s="31">
        <f>SUM(P14:P33)</f>
        <v>285519</v>
      </c>
      <c r="Q34" s="31">
        <v>348995</v>
      </c>
      <c r="R34" s="31">
        <f>SUM(R14:R33)</f>
        <v>53242</v>
      </c>
      <c r="S34" s="31">
        <v>70166</v>
      </c>
      <c r="T34" s="68">
        <f>(P34/Q34*100)-100</f>
        <v>-18.18822619235233</v>
      </c>
      <c r="U34" s="31">
        <f>SUM(U14:U33)</f>
        <v>766746</v>
      </c>
      <c r="V34" s="86">
        <f>P34/O34</f>
        <v>1751.6503067484662</v>
      </c>
      <c r="W34" s="88">
        <f>SUM(U34,P34)</f>
        <v>1052265</v>
      </c>
      <c r="X34" s="87">
        <f>SUM(X14:X33)</f>
        <v>153507</v>
      </c>
      <c r="Y34" s="35">
        <f>SUM(Y14:Y33)</f>
        <v>206749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24 - May</v>
      </c>
      <c r="L4" s="20"/>
      <c r="M4" s="62" t="str">
        <f>'WEEKLY COMPETITIVE REPORT'!M4</f>
        <v>26 -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23 - May</v>
      </c>
      <c r="L5" s="7"/>
      <c r="M5" s="63" t="str">
        <f>'WEEKLY COMPETITIVE REPORT'!M5</f>
        <v>29 -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21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41424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FAST AND FURIOUS 6</v>
      </c>
      <c r="D14" s="4" t="str">
        <f>'WEEKLY COMPETITIVE REPORT'!D14</f>
        <v>HITRI IN DRZNI 6</v>
      </c>
      <c r="E14" s="4" t="str">
        <f>'WEEKLY COMPETITIVE REPORT'!E14</f>
        <v>UNI</v>
      </c>
      <c r="F14" s="4" t="str">
        <f>'WEEKLY COMPETITIVE REPORT'!F14</f>
        <v>Karantanija</v>
      </c>
      <c r="G14" s="37">
        <f>'WEEKLY COMPETITIVE REPORT'!G14</f>
        <v>1</v>
      </c>
      <c r="H14" s="37">
        <f>'WEEKLY COMPETITIVE REPORT'!H14</f>
        <v>11</v>
      </c>
      <c r="I14" s="14">
        <f>'WEEKLY COMPETITIVE REPORT'!I14/Y4</f>
        <v>173406.200317965</v>
      </c>
      <c r="J14" s="14">
        <f>'WEEKLY COMPETITIVE REPORT'!J14/Y4</f>
        <v>0</v>
      </c>
      <c r="K14" s="22">
        <f>'WEEKLY COMPETITIVE REPORT'!K14</f>
        <v>22818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15764.200028905909</v>
      </c>
      <c r="O14" s="37">
        <f>'WEEKLY COMPETITIVE REPORT'!O14</f>
        <v>11</v>
      </c>
      <c r="P14" s="14">
        <f>'WEEKLY COMPETITIVE REPORT'!P14/Y4</f>
        <v>248272.3900370959</v>
      </c>
      <c r="Q14" s="14">
        <f>'WEEKLY COMPETITIVE REPORT'!Q14/Y4</f>
        <v>0</v>
      </c>
      <c r="R14" s="22">
        <f>'WEEKLY COMPETITIVE REPORT'!R14</f>
        <v>35288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30278.219395866454</v>
      </c>
      <c r="V14" s="14">
        <f aca="true" t="shared" si="1" ref="V14:V20">P14/O14</f>
        <v>22570.21727609963</v>
      </c>
      <c r="W14" s="25">
        <f aca="true" t="shared" si="2" ref="W14:W20">P14+U14</f>
        <v>278550.6094329624</v>
      </c>
      <c r="X14" s="22">
        <f>'WEEKLY COMPETITIVE REPORT'!X14</f>
        <v>3376</v>
      </c>
      <c r="Y14" s="56">
        <f>'WEEKLY COMPETITIVE REPORT'!Y14</f>
        <v>38664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GREAT GATSBY</v>
      </c>
      <c r="D15" s="4" t="str">
        <f>'WEEKLY COMPETITIVE REPORT'!D15</f>
        <v>VELIKI GATSBY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10</v>
      </c>
      <c r="I15" s="14">
        <f>'WEEKLY COMPETITIVE REPORT'!I15/Y4</f>
        <v>27881.55802861685</v>
      </c>
      <c r="J15" s="14">
        <f>'WEEKLY COMPETITIVE REPORT'!J15/Y4</f>
        <v>27639.109697933225</v>
      </c>
      <c r="K15" s="22">
        <f>'WEEKLY COMPETITIVE REPORT'!K15</f>
        <v>3181</v>
      </c>
      <c r="L15" s="22">
        <f>'WEEKLY COMPETITIVE REPORT'!L15</f>
        <v>3431</v>
      </c>
      <c r="M15" s="64">
        <f>'WEEKLY COMPETITIVE REPORT'!M15</f>
        <v>0.8771929824561369</v>
      </c>
      <c r="N15" s="14">
        <f t="shared" si="0"/>
        <v>2788.155802861685</v>
      </c>
      <c r="O15" s="37">
        <f>'WEEKLY COMPETITIVE REPORT'!O15</f>
        <v>10</v>
      </c>
      <c r="P15" s="14">
        <f>'WEEKLY COMPETITIVE REPORT'!P15/Y4</f>
        <v>42152.88818229995</v>
      </c>
      <c r="Q15" s="14">
        <f>'WEEKLY COMPETITIVE REPORT'!Q15/Y4</f>
        <v>46527.556968733435</v>
      </c>
      <c r="R15" s="22">
        <f>'WEEKLY COMPETITIVE REPORT'!R15</f>
        <v>5166</v>
      </c>
      <c r="S15" s="22">
        <f>'WEEKLY COMPETITIVE REPORT'!S15</f>
        <v>6050</v>
      </c>
      <c r="T15" s="64">
        <f>'WEEKLY COMPETITIVE REPORT'!T15</f>
        <v>-9.402317833651296</v>
      </c>
      <c r="U15" s="14">
        <f>'WEEKLY COMPETITIVE REPORT'!U15/Y4</f>
        <v>47807.36618971913</v>
      </c>
      <c r="V15" s="14">
        <f t="shared" si="1"/>
        <v>4215.288818229995</v>
      </c>
      <c r="W15" s="25">
        <f t="shared" si="2"/>
        <v>89960.25437201907</v>
      </c>
      <c r="X15" s="22">
        <f>'WEEKLY COMPETITIVE REPORT'!X15</f>
        <v>6246</v>
      </c>
      <c r="Y15" s="56">
        <f>'WEEKLY COMPETITIVE REPORT'!Y15</f>
        <v>11412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STAR TREK INTO DARKNES</v>
      </c>
      <c r="D16" s="4" t="str">
        <f>'WEEKLY COMPETITIVE REPORT'!D16</f>
        <v>ZVEZDNE STEZE V TEMO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2</v>
      </c>
      <c r="H16" s="37">
        <f>'WEEKLY COMPETITIVE REPORT'!H16</f>
        <v>16</v>
      </c>
      <c r="I16" s="14">
        <f>'WEEKLY COMPETITIVE REPORT'!I16/Y4</f>
        <v>13465.818759936406</v>
      </c>
      <c r="J16" s="14">
        <f>'WEEKLY COMPETITIVE REPORT'!J16/Y4</f>
        <v>22318.49496555379</v>
      </c>
      <c r="K16" s="22">
        <f>'WEEKLY COMPETITIVE REPORT'!K16</f>
        <v>1593</v>
      </c>
      <c r="L16" s="22">
        <f>'WEEKLY COMPETITIVE REPORT'!L16</f>
        <v>2957</v>
      </c>
      <c r="M16" s="64">
        <f>'WEEKLY COMPETITIVE REPORT'!M16</f>
        <v>-39.665202421939924</v>
      </c>
      <c r="N16" s="14">
        <f t="shared" si="0"/>
        <v>841.6136724960254</v>
      </c>
      <c r="O16" s="37">
        <f>'WEEKLY COMPETITIVE REPORT'!O16</f>
        <v>16</v>
      </c>
      <c r="P16" s="14">
        <f>'WEEKLY COMPETITIVE REPORT'!P16/Y4</f>
        <v>20471.64811870694</v>
      </c>
      <c r="Q16" s="14">
        <f>'WEEKLY COMPETITIVE REPORT'!Q16/Y4</f>
        <v>32718.60095389507</v>
      </c>
      <c r="R16" s="22">
        <f>'WEEKLY COMPETITIVE REPORT'!R16</f>
        <v>2703</v>
      </c>
      <c r="S16" s="22">
        <f>'WEEKLY COMPETITIVE REPORT'!S16</f>
        <v>5032</v>
      </c>
      <c r="T16" s="64">
        <f>'WEEKLY COMPETITIVE REPORT'!T16</f>
        <v>-37.43116294136703</v>
      </c>
      <c r="U16" s="14">
        <f>'WEEKLY COMPETITIVE REPORT'!U16/Y4</f>
        <v>46139.37466878643</v>
      </c>
      <c r="V16" s="14">
        <f t="shared" si="1"/>
        <v>1279.4780074191838</v>
      </c>
      <c r="W16" s="25">
        <f t="shared" si="2"/>
        <v>66611.02278749338</v>
      </c>
      <c r="X16" s="22">
        <f>'WEEKLY COMPETITIVE REPORT'!X16</f>
        <v>7355</v>
      </c>
      <c r="Y16" s="56">
        <f>'WEEKLY COMPETITIVE REPORT'!Y16</f>
        <v>10058</v>
      </c>
    </row>
    <row r="17" spans="1:25" ht="12.75">
      <c r="A17" s="50">
        <v>4</v>
      </c>
      <c r="B17" s="4">
        <f>'WEEKLY COMPETITIVE REPORT'!B17</f>
        <v>7</v>
      </c>
      <c r="C17" s="4" t="str">
        <f>'WEEKLY COMPETITIVE REPORT'!C17</f>
        <v>ZAMBEZIA</v>
      </c>
      <c r="D17" s="4" t="str">
        <f>'WEEKLY COMPETITIVE REPORT'!D17</f>
        <v>ZAMBEZIJA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6</v>
      </c>
      <c r="H17" s="37">
        <f>'WEEKLY COMPETITIVE REPORT'!H17</f>
        <v>9</v>
      </c>
      <c r="I17" s="14">
        <f>'WEEKLY COMPETITIVE REPORT'!I17/Y4</f>
        <v>10467.67355590885</v>
      </c>
      <c r="J17" s="14">
        <f>'WEEKLY COMPETITIVE REPORT'!J17/Y4</f>
        <v>6102.278749337573</v>
      </c>
      <c r="K17" s="22">
        <f>'WEEKLY COMPETITIVE REPORT'!K17</f>
        <v>1465</v>
      </c>
      <c r="L17" s="22">
        <f>'WEEKLY COMPETITIVE REPORT'!L17</f>
        <v>864</v>
      </c>
      <c r="M17" s="64">
        <f>'WEEKLY COMPETITIVE REPORT'!M17</f>
        <v>71.53712548849327</v>
      </c>
      <c r="N17" s="14">
        <f t="shared" si="0"/>
        <v>1163.0748395454277</v>
      </c>
      <c r="O17" s="37">
        <f>'WEEKLY COMPETITIVE REPORT'!O17</f>
        <v>9</v>
      </c>
      <c r="P17" s="14">
        <f>'WEEKLY COMPETITIVE REPORT'!P17/Y4</f>
        <v>12186.009538950715</v>
      </c>
      <c r="Q17" s="14">
        <f>'WEEKLY COMPETITIVE REPORT'!Q17/Y4</f>
        <v>7248.277689454159</v>
      </c>
      <c r="R17" s="22">
        <f>'WEEKLY COMPETITIVE REPORT'!R17</f>
        <v>1754</v>
      </c>
      <c r="S17" s="22">
        <f>'WEEKLY COMPETITIVE REPORT'!S17</f>
        <v>1056</v>
      </c>
      <c r="T17" s="64">
        <f>'WEEKLY COMPETITIVE REPORT'!T17</f>
        <v>68.12282946444893</v>
      </c>
      <c r="U17" s="14">
        <f>'WEEKLY COMPETITIVE REPORT'!U17/Y4</f>
        <v>78762.58611552729</v>
      </c>
      <c r="V17" s="14">
        <f t="shared" si="1"/>
        <v>1354.0010598834128</v>
      </c>
      <c r="W17" s="25">
        <f t="shared" si="2"/>
        <v>90948.595654478</v>
      </c>
      <c r="X17" s="22">
        <f>'WEEKLY COMPETITIVE REPORT'!X17</f>
        <v>11844</v>
      </c>
      <c r="Y17" s="56">
        <f>'WEEKLY COMPETITIVE REPORT'!Y17</f>
        <v>13598</v>
      </c>
    </row>
    <row r="18" spans="1:25" ht="13.5" customHeight="1">
      <c r="A18" s="50">
        <v>5</v>
      </c>
      <c r="B18" s="4">
        <f>'WEEKLY COMPETITIVE REPORT'!B18</f>
        <v>6</v>
      </c>
      <c r="C18" s="4" t="str">
        <f>'WEEKLY COMPETITIVE REPORT'!C18</f>
        <v>THE CROODS</v>
      </c>
      <c r="D18" s="4" t="str">
        <f>'WEEKLY COMPETITIVE REPORT'!D18</f>
        <v>KRUDOVI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9</v>
      </c>
      <c r="H18" s="37">
        <f>'WEEKLY COMPETITIVE REPORT'!H18</f>
        <v>23</v>
      </c>
      <c r="I18" s="14">
        <f>'WEEKLY COMPETITIVE REPORT'!I18/Y4</f>
        <v>8867.24960254372</v>
      </c>
      <c r="J18" s="14">
        <f>'WEEKLY COMPETITIVE REPORT'!J18/Y4</f>
        <v>8415.474297827239</v>
      </c>
      <c r="K18" s="22">
        <f>'WEEKLY COMPETITIVE REPORT'!K18</f>
        <v>1336</v>
      </c>
      <c r="L18" s="22">
        <f>'WEEKLY COMPETITIVE REPORT'!L18</f>
        <v>1213</v>
      </c>
      <c r="M18" s="64">
        <f>'WEEKLY COMPETITIVE REPORT'!M18</f>
        <v>5.368387909319907</v>
      </c>
      <c r="N18" s="14">
        <f t="shared" si="0"/>
        <v>385.5325914149443</v>
      </c>
      <c r="O18" s="37">
        <f>'WEEKLY COMPETITIVE REPORT'!O18</f>
        <v>23</v>
      </c>
      <c r="P18" s="14">
        <f>'WEEKLY COMPETITIVE REPORT'!P18/Y4</f>
        <v>10287.493375728669</v>
      </c>
      <c r="Q18" s="14">
        <f>'WEEKLY COMPETITIVE REPORT'!Q18/Y4</f>
        <v>10366.984631690513</v>
      </c>
      <c r="R18" s="22">
        <f>'WEEKLY COMPETITIVE REPORT'!R18</f>
        <v>1607</v>
      </c>
      <c r="S18" s="22">
        <f>'WEEKLY COMPETITIVE REPORT'!S18</f>
        <v>1575</v>
      </c>
      <c r="T18" s="64">
        <f>'WEEKLY COMPETITIVE REPORT'!T18</f>
        <v>-0.7667731629392875</v>
      </c>
      <c r="U18" s="14">
        <f>'WEEKLY COMPETITIVE REPORT'!U18/Y4</f>
        <v>326768.680445151</v>
      </c>
      <c r="V18" s="14">
        <f t="shared" si="1"/>
        <v>447.2823206838552</v>
      </c>
      <c r="W18" s="25">
        <f t="shared" si="2"/>
        <v>337056.17382087966</v>
      </c>
      <c r="X18" s="22">
        <f>'WEEKLY COMPETITIVE REPORT'!X18</f>
        <v>48533</v>
      </c>
      <c r="Y18" s="56">
        <f>'WEEKLY COMPETITIVE REPORT'!Y18</f>
        <v>50140</v>
      </c>
    </row>
    <row r="19" spans="1:25" ht="12.75">
      <c r="A19" s="50">
        <v>6</v>
      </c>
      <c r="B19" s="4">
        <f>'WEEKLY COMPETITIVE REPORT'!B19</f>
        <v>9</v>
      </c>
      <c r="C19" s="4" t="str">
        <f>'WEEKLY COMPETITIVE REPORT'!C19</f>
        <v>VAJE V OBJEMU</v>
      </c>
      <c r="D19" s="4" t="str">
        <f>'WEEKLY COMPETITIVE REPORT'!D19</f>
        <v>VAJE V OBJEMU</v>
      </c>
      <c r="E19" s="4" t="str">
        <f>'WEEKLY COMPETITIVE REPORT'!E19</f>
        <v>DOMES</v>
      </c>
      <c r="F19" s="4" t="str">
        <f>'WEEKLY COMPETITIVE REPORT'!F19</f>
        <v>Cinemania</v>
      </c>
      <c r="G19" s="37">
        <f>'WEEKLY COMPETITIVE REPORT'!G19</f>
        <v>2</v>
      </c>
      <c r="H19" s="37">
        <f>'WEEKLY COMPETITIVE REPORT'!H19</f>
        <v>10</v>
      </c>
      <c r="I19" s="14">
        <f>'WEEKLY COMPETITIVE REPORT'!I19/Y4</f>
        <v>4193.163751987281</v>
      </c>
      <c r="J19" s="14">
        <f>'WEEKLY COMPETITIVE REPORT'!J19/Y4</f>
        <v>3124.006359300477</v>
      </c>
      <c r="K19" s="22">
        <f>'WEEKLY COMPETITIVE REPORT'!K19</f>
        <v>600</v>
      </c>
      <c r="L19" s="22">
        <f>'WEEKLY COMPETITIVE REPORT'!L19</f>
        <v>494</v>
      </c>
      <c r="M19" s="64">
        <f>'WEEKLY COMPETITIVE REPORT'!M19</f>
        <v>34.22391857506361</v>
      </c>
      <c r="N19" s="14">
        <f t="shared" si="0"/>
        <v>419.3163751987281</v>
      </c>
      <c r="O19" s="37">
        <f>'WEEKLY COMPETITIVE REPORT'!O19</f>
        <v>10</v>
      </c>
      <c r="P19" s="14">
        <f>'WEEKLY COMPETITIVE REPORT'!P19/Y4</f>
        <v>7186.009538950715</v>
      </c>
      <c r="Q19" s="14">
        <f>'WEEKLY COMPETITIVE REPORT'!Q19/Y4</f>
        <v>5018.54795972443</v>
      </c>
      <c r="R19" s="22">
        <f>'WEEKLY COMPETITIVE REPORT'!R19</f>
        <v>1199</v>
      </c>
      <c r="S19" s="22">
        <f>'WEEKLY COMPETITIVE REPORT'!S19</f>
        <v>857</v>
      </c>
      <c r="T19" s="64">
        <f>'WEEKLY COMPETITIVE REPORT'!T19</f>
        <v>43.18901795142557</v>
      </c>
      <c r="U19" s="14">
        <f>'WEEKLY COMPETITIVE REPORT'!U19/Y4</f>
        <v>6204.292527821939</v>
      </c>
      <c r="V19" s="14">
        <f t="shared" si="1"/>
        <v>718.6009538950715</v>
      </c>
      <c r="W19" s="25">
        <f t="shared" si="2"/>
        <v>13390.302066772654</v>
      </c>
      <c r="X19" s="22">
        <f>'WEEKLY COMPETITIVE REPORT'!X19</f>
        <v>1494</v>
      </c>
      <c r="Y19" s="56">
        <f>'WEEKLY COMPETITIVE REPORT'!Y19</f>
        <v>2693</v>
      </c>
    </row>
    <row r="20" spans="1:25" ht="12.75">
      <c r="A20" s="51">
        <v>7</v>
      </c>
      <c r="B20" s="4">
        <f>'WEEKLY COMPETITIVE REPORT'!B20</f>
        <v>3</v>
      </c>
      <c r="C20" s="4" t="str">
        <f>'WEEKLY COMPETITIVE REPORT'!C20</f>
        <v>IRON MAN 3</v>
      </c>
      <c r="D20" s="4" t="str">
        <f>'WEEKLY COMPETITIVE REPORT'!D20</f>
        <v>IRON MAN 3</v>
      </c>
      <c r="E20" s="4" t="str">
        <f>'WEEKLY COMPETITIVE REPORT'!E20</f>
        <v>BVI</v>
      </c>
      <c r="F20" s="4" t="str">
        <f>'WEEKLY COMPETITIVE REPORT'!F20</f>
        <v>CENEX</v>
      </c>
      <c r="G20" s="37">
        <f>'WEEKLY COMPETITIVE REPORT'!G20</f>
        <v>5</v>
      </c>
      <c r="H20" s="37">
        <f>'WEEKLY COMPETITIVE REPORT'!H20</f>
        <v>16</v>
      </c>
      <c r="I20" s="14">
        <f>'WEEKLY COMPETITIVE REPORT'!I20/Y4</f>
        <v>4595.919448860625</v>
      </c>
      <c r="J20" s="14">
        <f>'WEEKLY COMPETITIVE REPORT'!J20/Y4</f>
        <v>9125.596184419714</v>
      </c>
      <c r="K20" s="22">
        <f>'WEEKLY COMPETITIVE REPORT'!K20</f>
        <v>599</v>
      </c>
      <c r="L20" s="22">
        <f>'WEEKLY COMPETITIVE REPORT'!L20</f>
        <v>1517</v>
      </c>
      <c r="M20" s="64">
        <f>'WEEKLY COMPETITIVE REPORT'!M20</f>
        <v>-49.63704994192799</v>
      </c>
      <c r="N20" s="14">
        <f t="shared" si="0"/>
        <v>287.2449655537891</v>
      </c>
      <c r="O20" s="37">
        <f>'WEEKLY COMPETITIVE REPORT'!O20</f>
        <v>16</v>
      </c>
      <c r="P20" s="14">
        <f>'WEEKLY COMPETITIVE REPORT'!P20/Y4</f>
        <v>6773.979862215156</v>
      </c>
      <c r="Q20" s="14">
        <f>'WEEKLY COMPETITIVE REPORT'!Q20/Y4</f>
        <v>14472.708002119767</v>
      </c>
      <c r="R20" s="22">
        <f>'WEEKLY COMPETITIVE REPORT'!R20</f>
        <v>1003</v>
      </c>
      <c r="S20" s="22">
        <f>'WEEKLY COMPETITIVE REPORT'!S20</f>
        <v>2418</v>
      </c>
      <c r="T20" s="64">
        <f>'WEEKLY COMPETITIVE REPORT'!T20</f>
        <v>-53.194800439399486</v>
      </c>
      <c r="U20" s="14">
        <f>'WEEKLY COMPETITIVE REPORT'!U20/Y4</f>
        <v>169961.5792262851</v>
      </c>
      <c r="V20" s="14">
        <f t="shared" si="1"/>
        <v>423.37374138844723</v>
      </c>
      <c r="W20" s="25">
        <f t="shared" si="2"/>
        <v>176735.55908850025</v>
      </c>
      <c r="X20" s="22">
        <f>'WEEKLY COMPETITIVE REPORT'!X20</f>
        <v>25836</v>
      </c>
      <c r="Y20" s="56">
        <f>'WEEKLY COMPETITIVE REPORT'!Y20</f>
        <v>26839</v>
      </c>
    </row>
    <row r="21" spans="1:25" ht="12.75">
      <c r="A21" s="50">
        <v>8</v>
      </c>
      <c r="B21" s="4">
        <f>'WEEKLY COMPETITIVE REPORT'!B21</f>
        <v>4</v>
      </c>
      <c r="C21" s="4" t="str">
        <f>'WEEKLY COMPETITIVE REPORT'!C21</f>
        <v>BIG WEDDING</v>
      </c>
      <c r="D21" s="4" t="str">
        <f>'WEEKLY COMPETITIVE REPORT'!D21</f>
        <v>VELIKA POROKA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9</v>
      </c>
      <c r="I21" s="14">
        <f>'WEEKLY COMPETITIVE REPORT'!I21/Y4</f>
        <v>4776.099629040806</v>
      </c>
      <c r="J21" s="14">
        <f>'WEEKLY COMPETITIVE REPORT'!J21/Y4</f>
        <v>9713.83147853736</v>
      </c>
      <c r="K21" s="22">
        <f>'WEEKLY COMPETITIVE REPORT'!K21</f>
        <v>649</v>
      </c>
      <c r="L21" s="22">
        <f>'WEEKLY COMPETITIVE REPORT'!L21</f>
        <v>1381</v>
      </c>
      <c r="M21" s="64">
        <f>'WEEKLY COMPETITIVE REPORT'!M21</f>
        <v>-50.831969448990726</v>
      </c>
      <c r="N21" s="14">
        <f aca="true" t="shared" si="3" ref="N21:N33">I21/H21</f>
        <v>530.6777365600896</v>
      </c>
      <c r="O21" s="37">
        <f>'WEEKLY COMPETITIVE REPORT'!O21</f>
        <v>9</v>
      </c>
      <c r="P21" s="14">
        <f>'WEEKLY COMPETITIVE REPORT'!P21/Y4</f>
        <v>6654.74297827239</v>
      </c>
      <c r="Q21" s="14">
        <f>'WEEKLY COMPETITIVE REPORT'!Q21/Y4</f>
        <v>14107.048224695283</v>
      </c>
      <c r="R21" s="22">
        <f>'WEEKLY COMPETITIVE REPORT'!R21</f>
        <v>983</v>
      </c>
      <c r="S21" s="22">
        <f>'WEEKLY COMPETITIVE REPORT'!S21</f>
        <v>2147</v>
      </c>
      <c r="T21" s="64">
        <f>'WEEKLY COMPETITIVE REPORT'!T21</f>
        <v>-52.826821938392186</v>
      </c>
      <c r="U21" s="14">
        <f>'WEEKLY COMPETITIVE REPORT'!U21/Y4</f>
        <v>59650.23847376788</v>
      </c>
      <c r="V21" s="14">
        <f aca="true" t="shared" si="4" ref="V21:V33">P21/O21</f>
        <v>739.4158864747101</v>
      </c>
      <c r="W21" s="25">
        <f aca="true" t="shared" si="5" ref="W21:W33">P21+U21</f>
        <v>66304.98145204027</v>
      </c>
      <c r="X21" s="22">
        <f>'WEEKLY COMPETITIVE REPORT'!X21</f>
        <v>9391</v>
      </c>
      <c r="Y21" s="56">
        <f>'WEEKLY COMPETITIVE REPORT'!Y21</f>
        <v>10374</v>
      </c>
    </row>
    <row r="22" spans="1:25" ht="12.75">
      <c r="A22" s="50">
        <v>9</v>
      </c>
      <c r="B22" s="4">
        <f>'WEEKLY COMPETITIVE REPORT'!B22</f>
        <v>5</v>
      </c>
      <c r="C22" s="4" t="str">
        <f>'WEEKLY COMPETITIVE REPORT'!C22</f>
        <v>PAIN AND GAIN</v>
      </c>
      <c r="D22" s="4" t="str">
        <f>'WEEKLY COMPETITIVE REPORT'!D22</f>
        <v>DVIGNI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4</v>
      </c>
      <c r="H22" s="37">
        <f>'WEEKLY COMPETITIVE REPORT'!H22</f>
        <v>9</v>
      </c>
      <c r="I22" s="14">
        <f>'WEEKLY COMPETITIVE REPORT'!I22/Y4</f>
        <v>2982.246952835188</v>
      </c>
      <c r="J22" s="14">
        <f>'WEEKLY COMPETITIVE REPORT'!J22/Y4</f>
        <v>7420.508744038156</v>
      </c>
      <c r="K22" s="22">
        <f>'WEEKLY COMPETITIVE REPORT'!K22</f>
        <v>382</v>
      </c>
      <c r="L22" s="22">
        <f>'WEEKLY COMPETITIVE REPORT'!L22</f>
        <v>1099</v>
      </c>
      <c r="M22" s="64">
        <f>'WEEKLY COMPETITIVE REPORT'!M22</f>
        <v>-59.810748080699874</v>
      </c>
      <c r="N22" s="14">
        <f t="shared" si="3"/>
        <v>331.3607725372431</v>
      </c>
      <c r="O22" s="37">
        <f>'WEEKLY COMPETITIVE REPORT'!O22</f>
        <v>9</v>
      </c>
      <c r="P22" s="14">
        <f>'WEEKLY COMPETITIVE REPORT'!P22/Y4</f>
        <v>4264.705882352941</v>
      </c>
      <c r="Q22" s="14">
        <f>'WEEKLY COMPETITIVE REPORT'!Q22/Y4</f>
        <v>10829.35877053524</v>
      </c>
      <c r="R22" s="22">
        <f>'WEEKLY COMPETITIVE REPORT'!R22</f>
        <v>593</v>
      </c>
      <c r="S22" s="22">
        <f>'WEEKLY COMPETITIVE REPORT'!S22</f>
        <v>1647</v>
      </c>
      <c r="T22" s="64">
        <f>'WEEKLY COMPETITIVE REPORT'!T22</f>
        <v>-60.61903596770247</v>
      </c>
      <c r="U22" s="14">
        <f>'WEEKLY COMPETITIVE REPORT'!U22/Y4</f>
        <v>73685.7445680975</v>
      </c>
      <c r="V22" s="14">
        <f t="shared" si="4"/>
        <v>473.85620915032683</v>
      </c>
      <c r="W22" s="25">
        <f t="shared" si="5"/>
        <v>77950.45045045044</v>
      </c>
      <c r="X22" s="22">
        <f>'WEEKLY COMPETITIVE REPORT'!X22</f>
        <v>11416</v>
      </c>
      <c r="Y22" s="56">
        <f>'WEEKLY COMPETITIVE REPORT'!Y22</f>
        <v>12009</v>
      </c>
    </row>
    <row r="23" spans="1:25" ht="12.75">
      <c r="A23" s="50">
        <v>10</v>
      </c>
      <c r="B23" s="4" t="str">
        <f>'WEEKLY COMPETITIVE REPORT'!B23</f>
        <v>New</v>
      </c>
      <c r="C23" s="4" t="str">
        <f>'WEEKLY COMPETITIVE REPORT'!C23</f>
        <v>PAULETTE</v>
      </c>
      <c r="D23" s="4" t="str">
        <f>'WEEKLY COMPETITIVE REPORT'!D23</f>
        <v>BALKANSKA BOJEVNICA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1</v>
      </c>
      <c r="H23" s="37">
        <f>'WEEKLY COMPETITIVE REPORT'!H23</f>
        <v>6</v>
      </c>
      <c r="I23" s="14">
        <f>'WEEKLY COMPETITIVE REPORT'!I23/Y4</f>
        <v>2286.698463169051</v>
      </c>
      <c r="J23" s="14">
        <f>'WEEKLY COMPETITIVE REPORT'!J23/Y4</f>
        <v>0</v>
      </c>
      <c r="K23" s="22">
        <f>'WEEKLY COMPETITIVE REPORT'!K23</f>
        <v>303</v>
      </c>
      <c r="L23" s="22">
        <f>'WEEKLY COMPETITIVE REPORT'!L23</f>
        <v>0</v>
      </c>
      <c r="M23" s="64">
        <f>'WEEKLY COMPETITIVE REPORT'!M23</f>
        <v>0</v>
      </c>
      <c r="N23" s="14">
        <f t="shared" si="3"/>
        <v>381.1164105281752</v>
      </c>
      <c r="O23" s="37">
        <f>'WEEKLY COMPETITIVE REPORT'!O23</f>
        <v>6</v>
      </c>
      <c r="P23" s="14">
        <f>'WEEKLY COMPETITIVE REPORT'!P23/Y4</f>
        <v>4254.107048224695</v>
      </c>
      <c r="Q23" s="14">
        <f>'WEEKLY COMPETITIVE REPORT'!Q23/Y4</f>
        <v>0</v>
      </c>
      <c r="R23" s="22">
        <f>'WEEKLY COMPETITIVE REPORT'!R23</f>
        <v>640</v>
      </c>
      <c r="S23" s="22">
        <f>'WEEKLY COMPETITIVE REPORT'!S23</f>
        <v>0</v>
      </c>
      <c r="T23" s="64">
        <f>'WEEKLY COMPETITIVE REPORT'!T23</f>
        <v>0</v>
      </c>
      <c r="U23" s="14">
        <f>'WEEKLY COMPETITIVE REPORT'!U23/Y4</f>
        <v>0</v>
      </c>
      <c r="V23" s="14">
        <f t="shared" si="4"/>
        <v>709.0178413707825</v>
      </c>
      <c r="W23" s="25">
        <f t="shared" si="5"/>
        <v>4254.107048224695</v>
      </c>
      <c r="X23" s="22">
        <f>'WEEKLY COMPETITIVE REPORT'!X23</f>
        <v>0</v>
      </c>
      <c r="Y23" s="56">
        <f>'WEEKLY COMPETITIVE REPORT'!Y23</f>
        <v>640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EVIL DEAD</v>
      </c>
      <c r="D24" s="4" t="str">
        <f>'WEEKLY COMPETITIVE REPORT'!D24</f>
        <v>ZLOBNI MRTVECI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3</v>
      </c>
      <c r="H24" s="37">
        <f>'WEEKLY COMPETITIVE REPORT'!H24</f>
        <v>9</v>
      </c>
      <c r="I24" s="14">
        <f>'WEEKLY COMPETITIVE REPORT'!I24/Y4</f>
        <v>2484.101748807631</v>
      </c>
      <c r="J24" s="14">
        <f>'WEEKLY COMPETITIVE REPORT'!J24/Y4</f>
        <v>4725.755166931637</v>
      </c>
      <c r="K24" s="22">
        <f>'WEEKLY COMPETITIVE REPORT'!K24</f>
        <v>336</v>
      </c>
      <c r="L24" s="22">
        <f>'WEEKLY COMPETITIVE REPORT'!L24</f>
        <v>851</v>
      </c>
      <c r="M24" s="64">
        <f>'WEEKLY COMPETITIVE REPORT'!M24</f>
        <v>-47.43481917577797</v>
      </c>
      <c r="N24" s="14">
        <f t="shared" si="3"/>
        <v>276.0113054230701</v>
      </c>
      <c r="O24" s="37">
        <f>'WEEKLY COMPETITIVE REPORT'!O24</f>
        <v>9</v>
      </c>
      <c r="P24" s="14">
        <f>'WEEKLY COMPETITIVE REPORT'!P24/Y4</f>
        <v>3755.9618441971384</v>
      </c>
      <c r="Q24" s="14">
        <f>'WEEKLY COMPETITIVE REPORT'!Q24/Y4</f>
        <v>6490.461049284579</v>
      </c>
      <c r="R24" s="22">
        <f>'WEEKLY COMPETITIVE REPORT'!R24</f>
        <v>553</v>
      </c>
      <c r="S24" s="22">
        <f>'WEEKLY COMPETITIVE REPORT'!S24</f>
        <v>1161</v>
      </c>
      <c r="T24" s="64">
        <f>'WEEKLY COMPETITIVE REPORT'!T24</f>
        <v>-42.13104715248009</v>
      </c>
      <c r="U24" s="14">
        <f>'WEEKLY COMPETITIVE REPORT'!U24/Y4</f>
        <v>18114.73237943826</v>
      </c>
      <c r="V24" s="14">
        <f t="shared" si="4"/>
        <v>417.329093799682</v>
      </c>
      <c r="W24" s="25">
        <f t="shared" si="5"/>
        <v>21870.6942236354</v>
      </c>
      <c r="X24" s="22">
        <f>'WEEKLY COMPETITIVE REPORT'!X24</f>
        <v>3009</v>
      </c>
      <c r="Y24" s="56">
        <f>'WEEKLY COMPETITIVE REPORT'!Y24</f>
        <v>3562</v>
      </c>
    </row>
    <row r="25" spans="1:25" ht="12.75">
      <c r="A25" s="50">
        <v>12</v>
      </c>
      <c r="B25" s="4">
        <f>'WEEKLY COMPETITIVE REPORT'!B25</f>
        <v>10</v>
      </c>
      <c r="C25" s="4" t="str">
        <f>'WEEKLY COMPETITIVE REPORT'!C25</f>
        <v>SIDE EFFECTS</v>
      </c>
      <c r="D25" s="4" t="str">
        <f>'WEEKLY COMPETITIVE REPORT'!D25</f>
        <v>STRANSKI UČINKI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3</v>
      </c>
      <c r="H25" s="37">
        <f>'WEEKLY COMPETITIVE REPORT'!H25</f>
        <v>9</v>
      </c>
      <c r="I25" s="14">
        <f>'WEEKLY COMPETITIVE REPORT'!I25/Y4</f>
        <v>1919.7138314785373</v>
      </c>
      <c r="J25" s="14">
        <f>'WEEKLY COMPETITIVE REPORT'!J25/Y4</f>
        <v>3098.8341282458928</v>
      </c>
      <c r="K25" s="22">
        <f>'WEEKLY COMPETITIVE REPORT'!K25</f>
        <v>252</v>
      </c>
      <c r="L25" s="22">
        <f>'WEEKLY COMPETITIVE REPORT'!L25</f>
        <v>426</v>
      </c>
      <c r="M25" s="64">
        <f>'WEEKLY COMPETITIVE REPORT'!M25</f>
        <v>-38.05044890979051</v>
      </c>
      <c r="N25" s="14">
        <f t="shared" si="3"/>
        <v>213.30153683094858</v>
      </c>
      <c r="O25" s="37">
        <f>'WEEKLY COMPETITIVE REPORT'!O25</f>
        <v>9</v>
      </c>
      <c r="P25" s="14">
        <f>'WEEKLY COMPETITIVE REPORT'!P25/Y4</f>
        <v>2674.880763116057</v>
      </c>
      <c r="Q25" s="14">
        <f>'WEEKLY COMPETITIVE REPORT'!Q25/Y4</f>
        <v>4223.635400105988</v>
      </c>
      <c r="R25" s="22">
        <f>'WEEKLY COMPETITIVE REPORT'!R25</f>
        <v>366</v>
      </c>
      <c r="S25" s="22">
        <f>'WEEKLY COMPETITIVE REPORT'!S25</f>
        <v>606</v>
      </c>
      <c r="T25" s="64">
        <f>'WEEKLY COMPETITIVE REPORT'!T25</f>
        <v>-36.66875784190715</v>
      </c>
      <c r="U25" s="14">
        <f>'WEEKLY COMPETITIVE REPORT'!U25/Y4</f>
        <v>14291.202967673555</v>
      </c>
      <c r="V25" s="14">
        <f t="shared" si="4"/>
        <v>297.2089736795619</v>
      </c>
      <c r="W25" s="25">
        <f t="shared" si="5"/>
        <v>16966.08373078961</v>
      </c>
      <c r="X25" s="22">
        <f>'WEEKLY COMPETITIVE REPORT'!X25</f>
        <v>2164</v>
      </c>
      <c r="Y25" s="56">
        <f>'WEEKLY COMPETITIVE REPORT'!Y25</f>
        <v>2530</v>
      </c>
    </row>
    <row r="26" spans="1:25" ht="12.75" customHeight="1">
      <c r="A26" s="50">
        <v>13</v>
      </c>
      <c r="B26" s="4" t="str">
        <f>'WEEKLY COMPETITIVE REPORT'!B26</f>
        <v>New</v>
      </c>
      <c r="C26" s="4" t="str">
        <f>'WEEKLY COMPETITIVE REPORT'!C26</f>
        <v>HYPNOTISÖREN</v>
      </c>
      <c r="D26" s="4" t="str">
        <f>'WEEKLY COMPETITIVE REPORT'!D26</f>
        <v>HIPNOTIZER</v>
      </c>
      <c r="E26" s="4" t="str">
        <f>'WEEKLY COMPETITIVE REPORT'!E26</f>
        <v>IND</v>
      </c>
      <c r="F26" s="4" t="str">
        <f>'WEEKLY COMPETITIVE REPORT'!F26</f>
        <v>FIVIA</v>
      </c>
      <c r="G26" s="37">
        <f>'WEEKLY COMPETITIVE REPORT'!G26</f>
        <v>1</v>
      </c>
      <c r="H26" s="37">
        <f>'WEEKLY COMPETITIVE REPORT'!H26</f>
        <v>8</v>
      </c>
      <c r="I26" s="14">
        <f>'WEEKLY COMPETITIVE REPORT'!I26/Y4</f>
        <v>1489.1361950185478</v>
      </c>
      <c r="J26" s="14">
        <f>'WEEKLY COMPETITIVE REPORT'!J26/Y4</f>
        <v>0</v>
      </c>
      <c r="K26" s="22">
        <f>'WEEKLY COMPETITIVE REPORT'!K26</f>
        <v>190</v>
      </c>
      <c r="L26" s="22">
        <f>'WEEKLY COMPETITIVE REPORT'!L26</f>
        <v>0</v>
      </c>
      <c r="M26" s="64">
        <f>'WEEKLY COMPETITIVE REPORT'!M26</f>
        <v>0</v>
      </c>
      <c r="N26" s="14">
        <f t="shared" si="3"/>
        <v>186.14202437731848</v>
      </c>
      <c r="O26" s="37">
        <f>'WEEKLY COMPETITIVE REPORT'!O26</f>
        <v>8</v>
      </c>
      <c r="P26" s="14">
        <f>'WEEKLY COMPETITIVE REPORT'!P26/Y4</f>
        <v>2099.8940116587173</v>
      </c>
      <c r="Q26" s="14">
        <f>'WEEKLY COMPETITIVE REPORT'!Q26/Y4</f>
        <v>0</v>
      </c>
      <c r="R26" s="22">
        <f>'WEEKLY COMPETITIVE REPORT'!R26</f>
        <v>286</v>
      </c>
      <c r="S26" s="22">
        <f>'WEEKLY COMPETITIVE REPORT'!S26</f>
        <v>0</v>
      </c>
      <c r="T26" s="64">
        <f>'WEEKLY COMPETITIVE REPORT'!T26</f>
        <v>0</v>
      </c>
      <c r="U26" s="14">
        <f>'WEEKLY COMPETITIVE REPORT'!U26/Y4</f>
        <v>0</v>
      </c>
      <c r="V26" s="14">
        <f t="shared" si="4"/>
        <v>262.48675145733966</v>
      </c>
      <c r="W26" s="25">
        <f t="shared" si="5"/>
        <v>2099.8940116587173</v>
      </c>
      <c r="X26" s="22">
        <f>'WEEKLY COMPETITIVE REPORT'!X26</f>
        <v>0</v>
      </c>
      <c r="Y26" s="56">
        <f>'WEEKLY COMPETITIVE REPORT'!Y26</f>
        <v>286</v>
      </c>
    </row>
    <row r="27" spans="1:25" ht="12.75" customHeight="1">
      <c r="A27" s="50">
        <v>14</v>
      </c>
      <c r="B27" s="4">
        <f>'WEEKLY COMPETITIVE REPORT'!B27</f>
        <v>14</v>
      </c>
      <c r="C27" s="4" t="str">
        <f>'WEEKLY COMPETITIVE REPORT'!C27</f>
        <v>LOS AMANTES PASAJEROS</v>
      </c>
      <c r="D27" s="4" t="str">
        <f>'WEEKLY COMPETITIVE REPORT'!D27</f>
        <v>LJUBIMCI NAD OBLAKI</v>
      </c>
      <c r="E27" s="4" t="str">
        <f>'WEEKLY COMPETITIVE REPORT'!E27</f>
        <v>IND</v>
      </c>
      <c r="F27" s="4" t="str">
        <f>'WEEKLY COMPETITIVE REPORT'!F27</f>
        <v>Cinemania</v>
      </c>
      <c r="G27" s="37">
        <f>'WEEKLY COMPETITIVE REPORT'!G27</f>
        <v>8</v>
      </c>
      <c r="H27" s="37">
        <f>'WEEKLY COMPETITIVE REPORT'!H27</f>
        <v>2</v>
      </c>
      <c r="I27" s="14">
        <f>'WEEKLY COMPETITIVE REPORT'!I27/Y4</f>
        <v>1107.5781664016959</v>
      </c>
      <c r="J27" s="14">
        <f>'WEEKLY COMPETITIVE REPORT'!J27/Y17</f>
        <v>0.08920429474922782</v>
      </c>
      <c r="K27" s="22">
        <f>'WEEKLY COMPETITIVE REPORT'!K27</f>
        <v>148</v>
      </c>
      <c r="L27" s="22">
        <f>'WEEKLY COMPETITIVE REPORT'!L27</f>
        <v>416</v>
      </c>
      <c r="M27" s="64">
        <f>'WEEKLY COMPETITIVE REPORT'!M27</f>
        <v>-31.079967023907656</v>
      </c>
      <c r="N27" s="14">
        <f t="shared" si="3"/>
        <v>553.7890832008479</v>
      </c>
      <c r="O27" s="37">
        <f>'WEEKLY COMPETITIVE REPORT'!O27</f>
        <v>2</v>
      </c>
      <c r="P27" s="14">
        <f>'WEEKLY COMPETITIVE REPORT'!P27/Y4</f>
        <v>1562.0031796502385</v>
      </c>
      <c r="Q27" s="14">
        <f>'WEEKLY COMPETITIVE REPORT'!Q27/Y17</f>
        <v>0.13494631563465215</v>
      </c>
      <c r="R27" s="22">
        <f>'WEEKLY COMPETITIVE REPORT'!R27</f>
        <v>218</v>
      </c>
      <c r="S27" s="22">
        <f>'WEEKLY COMPETITIVE REPORT'!S27</f>
        <v>336</v>
      </c>
      <c r="T27" s="64">
        <f>'WEEKLY COMPETITIVE REPORT'!T27</f>
        <v>-35.74931880108991</v>
      </c>
      <c r="U27" s="14">
        <f>'WEEKLY COMPETITIVE REPORT'!U27/Y17</f>
        <v>1.2031181056037652</v>
      </c>
      <c r="V27" s="14">
        <f t="shared" si="4"/>
        <v>781.0015898251193</v>
      </c>
      <c r="W27" s="25">
        <f t="shared" si="5"/>
        <v>1563.2062977558423</v>
      </c>
      <c r="X27" s="22">
        <f>'WEEKLY COMPETITIVE REPORT'!X27</f>
        <v>3011</v>
      </c>
      <c r="Y27" s="56">
        <f>'WEEKLY COMPETITIVE REPORT'!Y27</f>
        <v>3229</v>
      </c>
    </row>
    <row r="28" spans="1:25" ht="12.75">
      <c r="A28" s="50">
        <v>15</v>
      </c>
      <c r="B28" s="4">
        <f>'WEEKLY COMPETITIVE REPORT'!B28</f>
        <v>11</v>
      </c>
      <c r="C28" s="4" t="str">
        <f>'WEEKLY COMPETITIVE REPORT'!C28</f>
        <v>THE CALL</v>
      </c>
      <c r="D28" s="4" t="str">
        <f>'WEEKLY COMPETITIVE REPORT'!D28</f>
        <v>KLIC V SILI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3</v>
      </c>
      <c r="H28" s="37">
        <f>'WEEKLY COMPETITIVE REPORT'!H28</f>
        <v>4</v>
      </c>
      <c r="I28" s="14">
        <f>'WEEKLY COMPETITIVE REPORT'!I28/Y4</f>
        <v>1033.3863275039746</v>
      </c>
      <c r="J28" s="14">
        <f>'WEEKLY COMPETITIVE REPORT'!J28/Y17</f>
        <v>0.1519341079570525</v>
      </c>
      <c r="K28" s="22">
        <f>'WEEKLY COMPETITIVE REPORT'!K28</f>
        <v>158</v>
      </c>
      <c r="L28" s="22">
        <f>'WEEKLY COMPETITIVE REPORT'!L28</f>
        <v>454</v>
      </c>
      <c r="M28" s="64">
        <f>'WEEKLY COMPETITIVE REPORT'!M28</f>
        <v>-62.2458857696031</v>
      </c>
      <c r="N28" s="14">
        <f t="shared" si="3"/>
        <v>258.34658187599365</v>
      </c>
      <c r="O28" s="37">
        <f>'WEEKLY COMPETITIVE REPORT'!O28</f>
        <v>4</v>
      </c>
      <c r="P28" s="14">
        <f>'WEEKLY COMPETITIVE REPORT'!P28/Y4</f>
        <v>1516.9581346051934</v>
      </c>
      <c r="Q28" s="14">
        <f>'WEEKLY COMPETITIVE REPORT'!Q28/Y17</f>
        <v>0.23216649507280482</v>
      </c>
      <c r="R28" s="22">
        <f>'WEEKLY COMPETITIVE REPORT'!R28</f>
        <v>232</v>
      </c>
      <c r="S28" s="22">
        <f>'WEEKLY COMPETITIVE REPORT'!S28</f>
        <v>702</v>
      </c>
      <c r="T28" s="64">
        <f>'WEEKLY COMPETITIVE REPORT'!T28</f>
        <v>-63.73139056065885</v>
      </c>
      <c r="U28" s="14">
        <f>'WEEKLY COMPETITIVE REPORT'!U28/Y17</f>
        <v>0.641491395793499</v>
      </c>
      <c r="V28" s="14">
        <f t="shared" si="4"/>
        <v>379.23953365129836</v>
      </c>
      <c r="W28" s="25">
        <f t="shared" si="5"/>
        <v>1517.599626000987</v>
      </c>
      <c r="X28" s="22">
        <f>'WEEKLY COMPETITIVE REPORT'!X28</f>
        <v>1834</v>
      </c>
      <c r="Y28" s="56">
        <f>'WEEKLY COMPETITIVE REPORT'!Y28</f>
        <v>2066</v>
      </c>
    </row>
    <row r="29" spans="1:25" ht="12.75">
      <c r="A29" s="50">
        <v>16</v>
      </c>
      <c r="B29" s="4">
        <f>'WEEKLY COMPETITIVE REPORT'!B29</f>
        <v>13</v>
      </c>
      <c r="C29" s="4" t="str">
        <f>'WEEKLY COMPETITIVE REPORT'!C29</f>
        <v>SCARY MOVIE 5</v>
      </c>
      <c r="D29" s="4" t="str">
        <f>'WEEKLY COMPETITIVE REPORT'!D29</f>
        <v>FILM, DA TE KAP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6</v>
      </c>
      <c r="H29" s="37">
        <f>'WEEKLY COMPETITIVE REPORT'!H29</f>
        <v>9</v>
      </c>
      <c r="I29" s="14">
        <f>'WEEKLY COMPETITIVE REPORT'!I29/Y4</f>
        <v>1220.1907790143084</v>
      </c>
      <c r="J29" s="14">
        <f>'WEEKLY COMPETITIVE REPORT'!J29/Y17</f>
        <v>0.11288424768348286</v>
      </c>
      <c r="K29" s="22">
        <f>'WEEKLY COMPETITIVE REPORT'!K29</f>
        <v>163</v>
      </c>
      <c r="L29" s="22">
        <f>'WEEKLY COMPETITIVE REPORT'!L29</f>
        <v>269</v>
      </c>
      <c r="M29" s="64">
        <f>'WEEKLY COMPETITIVE REPORT'!M29</f>
        <v>-40</v>
      </c>
      <c r="N29" s="14">
        <f t="shared" si="3"/>
        <v>135.57675322381203</v>
      </c>
      <c r="O29" s="37">
        <f>'WEEKLY COMPETITIVE REPORT'!O29</f>
        <v>9</v>
      </c>
      <c r="P29" s="14">
        <f>'WEEKLY COMPETITIVE REPORT'!P29/Y4</f>
        <v>1412.2946475887652</v>
      </c>
      <c r="Q29" s="14">
        <f>'WEEKLY COMPETITIVE REPORT'!Q29/Y17</f>
        <v>0.13869686718635094</v>
      </c>
      <c r="R29" s="22">
        <f>'WEEKLY COMPETITIVE REPORT'!R29</f>
        <v>189</v>
      </c>
      <c r="S29" s="22">
        <f>'WEEKLY COMPETITIVE REPORT'!S29</f>
        <v>334</v>
      </c>
      <c r="T29" s="64">
        <f>'WEEKLY COMPETITIVE REPORT'!T29</f>
        <v>-43.47826086956522</v>
      </c>
      <c r="U29" s="14">
        <f>'WEEKLY COMPETITIVE REPORT'!U29/Y4</f>
        <v>93549.28457869634</v>
      </c>
      <c r="V29" s="14">
        <f t="shared" si="4"/>
        <v>156.9216275098628</v>
      </c>
      <c r="W29" s="25">
        <f t="shared" si="5"/>
        <v>94961.5792262851</v>
      </c>
      <c r="X29" s="22">
        <f>'WEEKLY COMPETITIVE REPORT'!X29</f>
        <v>14774</v>
      </c>
      <c r="Y29" s="56">
        <f>'WEEKLY COMPETITIVE REPORT'!Y29</f>
        <v>14963</v>
      </c>
    </row>
    <row r="30" spans="1:25" ht="12.75">
      <c r="A30" s="51">
        <v>17</v>
      </c>
      <c r="B30" s="4">
        <f>'WEEKLY COMPETITIVE REPORT'!B30</f>
        <v>18</v>
      </c>
      <c r="C30" s="4" t="str">
        <f>'WEEKLY COMPETITIVE REPORT'!C30</f>
        <v>SHADOW DANCER</v>
      </c>
      <c r="D30" s="4" t="str">
        <f>'WEEKLY COMPETITIVE REPORT'!D30</f>
        <v>PLESALKA V SENCI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2</v>
      </c>
      <c r="H30" s="37">
        <f>'WEEKLY COMPETITIVE REPORT'!H30</f>
        <v>1</v>
      </c>
      <c r="I30" s="14">
        <f>'WEEKLY COMPETITIVE REPORT'!I30/Y4</f>
        <v>890.3020667726549</v>
      </c>
      <c r="J30" s="14">
        <f>'WEEKLY COMPETITIVE REPORT'!J30/Y17</f>
        <v>0.029636711281070746</v>
      </c>
      <c r="K30" s="22">
        <f>'WEEKLY COMPETITIVE REPORT'!K30</f>
        <v>148</v>
      </c>
      <c r="L30" s="22">
        <f>'WEEKLY COMPETITIVE REPORT'!L30</f>
        <v>86</v>
      </c>
      <c r="M30" s="64">
        <f>'WEEKLY COMPETITIVE REPORT'!M30</f>
        <v>66.74937965260546</v>
      </c>
      <c r="N30" s="14">
        <f t="shared" si="3"/>
        <v>890.3020667726549</v>
      </c>
      <c r="O30" s="37">
        <f>'WEEKLY COMPETITIVE REPORT'!O30</f>
        <v>1</v>
      </c>
      <c r="P30" s="14">
        <f>'WEEKLY COMPETITIVE REPORT'!P30/Y4</f>
        <v>1204.2925278219395</v>
      </c>
      <c r="Q30" s="14">
        <f>'WEEKLY COMPETITIVE REPORT'!Q30/Y17</f>
        <v>0.047286365642006174</v>
      </c>
      <c r="R30" s="22">
        <f>'WEEKLY COMPETITIVE REPORT'!R30</f>
        <v>203</v>
      </c>
      <c r="S30" s="22">
        <f>'WEEKLY COMPETITIVE REPORT'!S30</f>
        <v>253</v>
      </c>
      <c r="T30" s="64">
        <f>'WEEKLY COMPETITIVE REPORT'!T30</f>
        <v>41.36858475894246</v>
      </c>
      <c r="U30" s="14">
        <f>'WEEKLY COMPETITIVE REPORT'!U30/Y4</f>
        <v>851.8812930577636</v>
      </c>
      <c r="V30" s="14">
        <f t="shared" si="4"/>
        <v>1204.2925278219395</v>
      </c>
      <c r="W30" s="25">
        <f t="shared" si="5"/>
        <v>2056.1738208797033</v>
      </c>
      <c r="X30" s="22">
        <f>'WEEKLY COMPETITIVE REPORT'!X30</f>
        <v>253</v>
      </c>
      <c r="Y30" s="56">
        <f>'WEEKLY COMPETITIVE REPORT'!Y30</f>
        <v>456</v>
      </c>
    </row>
    <row r="31" spans="1:25" ht="12.75">
      <c r="A31" s="50">
        <v>18</v>
      </c>
      <c r="B31" s="4">
        <f>'WEEKLY COMPETITIVE REPORT'!B31</f>
        <v>19</v>
      </c>
      <c r="C31" s="4" t="str">
        <f>'WEEKLY COMPETITIVE REPORT'!C31</f>
        <v>HOLY MOTORS</v>
      </c>
      <c r="D31" s="4" t="str">
        <f>'WEEKLY COMPETITIVE REPORT'!D31</f>
        <v>HOLY MOTORS</v>
      </c>
      <c r="E31" s="4" t="str">
        <f>'WEEKLY COMPETITIVE REPORT'!E31</f>
        <v>IND</v>
      </c>
      <c r="F31" s="4" t="str">
        <f>'WEEKLY COMPETITIVE REPORT'!F31</f>
        <v>CF</v>
      </c>
      <c r="G31" s="37">
        <f>'WEEKLY COMPETITIVE REPORT'!G31</f>
        <v>3</v>
      </c>
      <c r="H31" s="37">
        <f>'WEEKLY COMPETITIVE REPORT'!H31</f>
        <v>1</v>
      </c>
      <c r="I31" s="14">
        <f>'WEEKLY COMPETITIVE REPORT'!I31/Y4</f>
        <v>757.8166401695813</v>
      </c>
      <c r="J31" s="14">
        <f>'WEEKLY COMPETITIVE REPORT'!J31/Y17</f>
        <v>0.024415355199294015</v>
      </c>
      <c r="K31" s="22">
        <f>'WEEKLY COMPETITIVE REPORT'!K31</f>
        <v>125</v>
      </c>
      <c r="L31" s="22">
        <f>'WEEKLY COMPETITIVE REPORT'!L31</f>
        <v>74</v>
      </c>
      <c r="M31" s="64">
        <f>'WEEKLY COMPETITIVE REPORT'!M31</f>
        <v>72.28915662650604</v>
      </c>
      <c r="N31" s="14">
        <f t="shared" si="3"/>
        <v>757.8166401695813</v>
      </c>
      <c r="O31" s="37">
        <f>'WEEKLY COMPETITIVE REPORT'!O31</f>
        <v>1</v>
      </c>
      <c r="P31" s="14">
        <f>'WEEKLY COMPETITIVE REPORT'!P31/Y4</f>
        <v>990.990990990991</v>
      </c>
      <c r="Q31" s="14">
        <f>'WEEKLY COMPETITIVE REPORT'!Q31/Y17</f>
        <v>0.0465509633769672</v>
      </c>
      <c r="R31" s="22">
        <f>'WEEKLY COMPETITIVE REPORT'!R31</f>
        <v>170</v>
      </c>
      <c r="S31" s="22">
        <f>'WEEKLY COMPETITIVE REPORT'!S31</f>
        <v>145</v>
      </c>
      <c r="T31" s="64">
        <f>'WEEKLY COMPETITIVE REPORT'!T31</f>
        <v>18.167456556082143</v>
      </c>
      <c r="U31" s="14">
        <f>'WEEKLY COMPETITIVE REPORT'!U31/Y4</f>
        <v>4985.426603073662</v>
      </c>
      <c r="V31" s="14">
        <f t="shared" si="4"/>
        <v>990.990990990991</v>
      </c>
      <c r="W31" s="25">
        <f t="shared" si="5"/>
        <v>5976.417594064653</v>
      </c>
      <c r="X31" s="22">
        <f>'WEEKLY COMPETITIVE REPORT'!X31</f>
        <v>966</v>
      </c>
      <c r="Y31" s="56">
        <f>'WEEKLY COMPETITIVE REPORT'!Y31</f>
        <v>1136</v>
      </c>
    </row>
    <row r="32" spans="1:25" ht="12.75">
      <c r="A32" s="50">
        <v>19</v>
      </c>
      <c r="B32" s="4">
        <f>'WEEKLY COMPETITIVE REPORT'!B32</f>
        <v>20</v>
      </c>
      <c r="C32" s="4" t="str">
        <f>'WEEKLY COMPETITIVE REPORT'!C32</f>
        <v>TO THE WONDER</v>
      </c>
      <c r="D32" s="4" t="str">
        <f>'WEEKLY COMPETITIVE REPORT'!D32</f>
        <v>ČUDEŽU NAPROTI</v>
      </c>
      <c r="E32" s="4" t="str">
        <f>'WEEKLY COMPETITIVE REPORT'!E32</f>
        <v>IND</v>
      </c>
      <c r="F32" s="4" t="str">
        <f>'WEEKLY COMPETITIVE REPORT'!F32</f>
        <v>Cinemania</v>
      </c>
      <c r="G32" s="37">
        <f>'WEEKLY COMPETITIVE REPORT'!G32</f>
        <v>6</v>
      </c>
      <c r="H32" s="37">
        <f>'WEEKLY COMPETITIVE REPORT'!H32</f>
        <v>1</v>
      </c>
      <c r="I32" s="14">
        <f>'WEEKLY COMPETITIVE REPORT'!I32/Y4</f>
        <v>288.8182299947006</v>
      </c>
      <c r="J32" s="14">
        <f>'WEEKLY COMPETITIVE REPORT'!J32/Y17</f>
        <v>0.01985586115605236</v>
      </c>
      <c r="K32" s="22">
        <f>'WEEKLY COMPETITIVE REPORT'!K32</f>
        <v>47</v>
      </c>
      <c r="L32" s="22">
        <f>'WEEKLY COMPETITIVE REPORT'!L32</f>
        <v>63</v>
      </c>
      <c r="M32" s="64">
        <f>'WEEKLY COMPETITIVE REPORT'!M32</f>
        <v>-19.259259259259252</v>
      </c>
      <c r="N32" s="14">
        <f t="shared" si="3"/>
        <v>288.8182299947006</v>
      </c>
      <c r="O32" s="37">
        <f>'WEEKLY COMPETITIVE REPORT'!O32</f>
        <v>1</v>
      </c>
      <c r="P32" s="14">
        <f>'WEEKLY COMPETITIVE REPORT'!P32/Y4</f>
        <v>549.8145204027556</v>
      </c>
      <c r="Q32" s="14">
        <f>'WEEKLY COMPETITIVE REPORT'!Q32/Y17</f>
        <v>0.03198999852919547</v>
      </c>
      <c r="R32" s="22">
        <f>'WEEKLY COMPETITIVE REPORT'!R32</f>
        <v>89</v>
      </c>
      <c r="S32" s="22">
        <f>'WEEKLY COMPETITIVE REPORT'!S32</f>
        <v>98</v>
      </c>
      <c r="T32" s="64">
        <f>'WEEKLY COMPETITIVE REPORT'!T32</f>
        <v>-4.597701149425291</v>
      </c>
      <c r="U32" s="14">
        <f>'WEEKLY COMPETITIVE REPORT'!U32/Y4</f>
        <v>11544.780074191838</v>
      </c>
      <c r="V32" s="14">
        <f t="shared" si="4"/>
        <v>549.8145204027556</v>
      </c>
      <c r="W32" s="25">
        <f t="shared" si="5"/>
        <v>12094.594594594593</v>
      </c>
      <c r="X32" s="22">
        <f>'WEEKLY COMPETITIVE REPORT'!X32</f>
        <v>2005</v>
      </c>
      <c r="Y32" s="56">
        <f>'WEEKLY COMPETITIVE REPORT'!Y32</f>
        <v>2094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163</v>
      </c>
      <c r="I34" s="32">
        <f>SUM(I14:I33)</f>
        <v>264113.67249602533</v>
      </c>
      <c r="J34" s="31">
        <f>SUM(J14:J33)</f>
        <v>101684.3177027031</v>
      </c>
      <c r="K34" s="31">
        <f>SUM(K14:K33)</f>
        <v>34493</v>
      </c>
      <c r="L34" s="31">
        <f>SUM(L14:L33)</f>
        <v>15595</v>
      </c>
      <c r="M34" s="64">
        <f>'WEEKLY COMPETITIVE REPORT'!M34</f>
        <v>-14.41873443805271</v>
      </c>
      <c r="N34" s="32">
        <f>I34/H34</f>
        <v>1620.3292791167198</v>
      </c>
      <c r="O34" s="40">
        <f>'WEEKLY COMPETITIVE REPORT'!O34</f>
        <v>163</v>
      </c>
      <c r="P34" s="31">
        <f>SUM(P14:P33)</f>
        <v>378271.06518282986</v>
      </c>
      <c r="Q34" s="31">
        <f>SUM(Q14:Q33)</f>
        <v>152003.81128724394</v>
      </c>
      <c r="R34" s="31">
        <f>SUM(R14:R33)</f>
        <v>53242</v>
      </c>
      <c r="S34" s="31">
        <f>SUM(S14:S33)</f>
        <v>24417</v>
      </c>
      <c r="T34" s="65">
        <f>P34/Q34-100%</f>
        <v>1.4885630299624868</v>
      </c>
      <c r="U34" s="31">
        <f>SUM(U14:U33)</f>
        <v>982597.2341166557</v>
      </c>
      <c r="V34" s="32">
        <f>P34/O34</f>
        <v>2320.6813814897537</v>
      </c>
      <c r="W34" s="31">
        <f>SUM(W14:W33)</f>
        <v>1360868.2992994857</v>
      </c>
      <c r="X34" s="31">
        <f>SUM(X14:X33)</f>
        <v>153507</v>
      </c>
      <c r="Y34" s="35">
        <f>SUM(Y14:Y33)</f>
        <v>206749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2013-05-30T11:15:15Z</dcterms:modified>
  <cp:category/>
  <cp:version/>
  <cp:contentType/>
  <cp:contentStatus/>
</cp:coreProperties>
</file>