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2190" windowWidth="22155" windowHeight="8805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<sst xmlns="http://schemas.openxmlformats.org/spreadsheetml/2006/main" count="270" uniqueCount="98">
  <si>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</si>
  <si>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</si>
  <si>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</si>
  <si>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</si>
  <si>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</si>
  <si>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</si>
  <si>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</si>
  <si>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</si>
  <si>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</si>
  <si>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</si>
  <si>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</si>
  <si>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</si>
  <si>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</si>
  <si>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</si>
  <si>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</si>
  <si>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</si>
  <si>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</si>
  <si>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</si>
  <si>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</si>
  <si>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</si>
  <si>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</si>
  <si>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</si>
  <si>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</si>
  <si>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</si>
  <si>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</si>
  <si>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</si>
  <si>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</si>
  <si>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</si>
  <si>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</si>
  <si>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</si>
  <si>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</si>
  <si>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</si>
  <si>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</si>
  <si>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</si>
  <si>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</si>
  <si>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</si>
  <si>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</si>
  <si>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</si>
  <si>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</si>
  <si>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</si>
  <si>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</si>
  <si>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</si>
  <si>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CF</t>
  </si>
  <si>
    <t>UNI</t>
  </si>
  <si>
    <t>Karantanija</t>
  </si>
  <si>
    <t>QU'EST-CE QU'ON A FAIT AU BON DIEU?</t>
  </si>
  <si>
    <t>BOG, LE KAJ SMO ZAGREŠILI</t>
  </si>
  <si>
    <t>IND</t>
  </si>
  <si>
    <t>FIVIA</t>
  </si>
  <si>
    <t>Cinemania</t>
  </si>
  <si>
    <t>Blitz</t>
  </si>
  <si>
    <t>DOM</t>
  </si>
  <si>
    <t>T O T A L</t>
  </si>
  <si>
    <t>All amounts in $ US</t>
  </si>
  <si>
    <t>CUM.  B.O.</t>
  </si>
  <si>
    <t>FOX</t>
  </si>
  <si>
    <t>MAYA THE BEE</t>
  </si>
  <si>
    <t>ČEBELICA MAJA</t>
  </si>
  <si>
    <t>VLOGA ZA EMO</t>
  </si>
  <si>
    <t>Constantin Film</t>
  </si>
  <si>
    <t>INTERSTELLAR</t>
  </si>
  <si>
    <t>WB</t>
  </si>
  <si>
    <t>MEDZVEZDJE</t>
  </si>
  <si>
    <t>DUMB AND DUMBER TO</t>
  </si>
  <si>
    <t>BUTEC IN BUTEC DA</t>
  </si>
  <si>
    <t>THE BOXTROLLS</t>
  </si>
  <si>
    <t>ŠKATLARJI</t>
  </si>
  <si>
    <t>HUNGER GAMES</t>
  </si>
  <si>
    <t>IGRE LAKOTE: UPOR, 1.DEL</t>
  </si>
  <si>
    <t>HORRIBLE BOSSES 2</t>
  </si>
  <si>
    <t>PENGUINS OF MADAGASCAR</t>
  </si>
  <si>
    <t>PINGVINI Z MADAGASKARJA</t>
  </si>
  <si>
    <t>KAKO SE ZNEBITI ŠEFA 2</t>
  </si>
  <si>
    <t>L'APPRENTI PERE NOEL ET LE FLOCON MAGIQUE</t>
  </si>
  <si>
    <t>BOŽIČKOV VAJENEC IN ČAROBNA SNEŽINKA</t>
  </si>
  <si>
    <t>GET SANTA</t>
  </si>
  <si>
    <t>UJEMI BOŽIČKA</t>
  </si>
  <si>
    <t>LAGGIES</t>
  </si>
  <si>
    <t>VEČNA NAJSTNICA</t>
  </si>
  <si>
    <t>18 - Dec</t>
  </si>
  <si>
    <t>HOBBIT: BATTLE OF THE FIVE ARMIES</t>
  </si>
  <si>
    <t>HOBIT: BITKA PETIH VOJSKA</t>
  </si>
  <si>
    <t>SOLAN OG LUDVIG: JUL I FLAKLYPA</t>
  </si>
  <si>
    <t>JEŽEK IN VRAN PRIČARATA BOŽIČ</t>
  </si>
  <si>
    <t>19 - Dec</t>
  </si>
  <si>
    <t>24 - Dec</t>
  </si>
  <si>
    <t>21 - Dec</t>
  </si>
  <si>
    <t>ZIMSKO SPANJE</t>
  </si>
  <si>
    <t>THE KEEPER OF LOST COUSES</t>
  </si>
  <si>
    <t>ŽENSKA V KLETKI</t>
  </si>
  <si>
    <t>PADDINGTON</t>
  </si>
  <si>
    <t>EXODUS: GODS AND KINGS</t>
  </si>
  <si>
    <t>EKSODUS: BOGOVI IN KRALJI</t>
  </si>
  <si>
    <t>FRENCH WOMAN</t>
  </si>
  <si>
    <t>FRANCOZINJE</t>
  </si>
  <si>
    <t>CLOUDS OF SILS MARIA</t>
  </si>
  <si>
    <t>OBLAKI NAD SILS MARIO</t>
  </si>
  <si>
    <t>KIS UYKUSU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</si>
</sst>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41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67" fontId="6" fillId="0" borderId="45" xfId="0" applyNumberFormat="1" applyFont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7">
      <selection activeCell="P16" sqref="P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5742187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84</v>
      </c>
      <c r="L4" s="12"/>
      <c r="M4" s="81" t="s">
        <v>86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79</v>
      </c>
      <c r="L5" s="22"/>
      <c r="M5" s="82" t="s">
        <v>85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51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42002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3.5" thickBot="1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80</v>
      </c>
      <c r="D14" s="48" t="s">
        <v>81</v>
      </c>
      <c r="E14" s="49" t="s">
        <v>61</v>
      </c>
      <c r="F14" s="49" t="s">
        <v>50</v>
      </c>
      <c r="G14" s="50">
        <v>2</v>
      </c>
      <c r="H14" s="50">
        <v>26</v>
      </c>
      <c r="I14" s="51">
        <v>58514</v>
      </c>
      <c r="J14" s="51">
        <v>101378</v>
      </c>
      <c r="K14" s="51">
        <v>8453</v>
      </c>
      <c r="L14" s="51">
        <v>15271</v>
      </c>
      <c r="M14" s="52">
        <f>(I14/J14*100)-100</f>
        <v>-42.28136282033578</v>
      </c>
      <c r="N14" s="51">
        <f aca="true" t="shared" si="0" ref="N14:N34">I14/H14</f>
        <v>2250.5384615384614</v>
      </c>
      <c r="O14" s="60">
        <v>26</v>
      </c>
      <c r="P14" s="51">
        <v>84903</v>
      </c>
      <c r="Q14" s="51">
        <v>151914</v>
      </c>
      <c r="R14" s="91">
        <v>13216</v>
      </c>
      <c r="S14" s="91">
        <v>24299</v>
      </c>
      <c r="T14" s="52">
        <f>(P14/Q14*100)-100</f>
        <v>-44.11114183024606</v>
      </c>
      <c r="U14" s="93">
        <v>154762</v>
      </c>
      <c r="V14" s="91">
        <f aca="true" t="shared" si="1" ref="V14:V34">P14/O14</f>
        <v>3265.5</v>
      </c>
      <c r="W14" s="85">
        <f aca="true" t="shared" si="2" ref="W14:W34">SUM(U14,P14)</f>
        <v>239665</v>
      </c>
      <c r="X14" s="54">
        <v>24865</v>
      </c>
      <c r="Y14" s="55">
        <f aca="true" t="shared" si="3" ref="Y14:Y33">SUM(X14,R14)</f>
        <v>38081</v>
      </c>
    </row>
    <row r="15" spans="1:25" ht="12.75">
      <c r="A15" s="47">
        <v>2</v>
      </c>
      <c r="B15" s="47" t="s">
        <v>41</v>
      </c>
      <c r="C15" s="109" t="s">
        <v>90</v>
      </c>
      <c r="D15" s="48" t="s">
        <v>90</v>
      </c>
      <c r="E15" s="49" t="s">
        <v>47</v>
      </c>
      <c r="F15" s="49" t="s">
        <v>50</v>
      </c>
      <c r="G15" s="50">
        <v>1</v>
      </c>
      <c r="H15" s="50">
        <v>12</v>
      </c>
      <c r="I15" s="51">
        <v>13768</v>
      </c>
      <c r="J15" s="51"/>
      <c r="K15" s="51">
        <v>2692</v>
      </c>
      <c r="L15" s="51"/>
      <c r="M15" s="52"/>
      <c r="N15" s="51">
        <f t="shared" si="0"/>
        <v>1147.3333333333333</v>
      </c>
      <c r="O15" s="60">
        <v>12</v>
      </c>
      <c r="P15" s="51">
        <v>25975</v>
      </c>
      <c r="Q15" s="51"/>
      <c r="R15" s="94">
        <v>5933</v>
      </c>
      <c r="S15" s="94"/>
      <c r="T15" s="52"/>
      <c r="U15" s="86"/>
      <c r="V15" s="94">
        <f t="shared" si="1"/>
        <v>2164.5833333333335</v>
      </c>
      <c r="W15" s="86">
        <f t="shared" si="2"/>
        <v>25975</v>
      </c>
      <c r="X15" s="87"/>
      <c r="Y15" s="55">
        <f t="shared" si="3"/>
        <v>5933</v>
      </c>
    </row>
    <row r="16" spans="1:25" ht="12.75">
      <c r="A16" s="47">
        <v>3</v>
      </c>
      <c r="B16" s="47">
        <v>16</v>
      </c>
      <c r="C16" s="48" t="s">
        <v>58</v>
      </c>
      <c r="D16" s="48" t="s">
        <v>58</v>
      </c>
      <c r="E16" s="49" t="s">
        <v>51</v>
      </c>
      <c r="F16" s="49" t="s">
        <v>59</v>
      </c>
      <c r="G16" s="50">
        <v>9</v>
      </c>
      <c r="H16" s="50">
        <v>10</v>
      </c>
      <c r="I16" s="51">
        <v>1627</v>
      </c>
      <c r="J16" s="51">
        <v>676</v>
      </c>
      <c r="K16" s="56">
        <v>419</v>
      </c>
      <c r="L16" s="56">
        <v>151</v>
      </c>
      <c r="M16" s="52">
        <f>(I16/J16*100)-100</f>
        <v>140.68047337278108</v>
      </c>
      <c r="N16" s="51">
        <f t="shared" si="0"/>
        <v>162.7</v>
      </c>
      <c r="O16" s="60">
        <v>10</v>
      </c>
      <c r="P16" s="51">
        <v>16495</v>
      </c>
      <c r="Q16" s="51">
        <v>1454</v>
      </c>
      <c r="R16" s="94">
        <v>4775</v>
      </c>
      <c r="S16" s="94">
        <v>365</v>
      </c>
      <c r="T16" s="52">
        <f>(P16/Q16*100)-100</f>
        <v>1034.4566712517194</v>
      </c>
      <c r="U16" s="86">
        <v>99569</v>
      </c>
      <c r="V16" s="94">
        <f t="shared" si="1"/>
        <v>1649.5</v>
      </c>
      <c r="W16" s="86">
        <f t="shared" si="2"/>
        <v>116064</v>
      </c>
      <c r="X16" s="88">
        <v>24333</v>
      </c>
      <c r="Y16" s="55">
        <f t="shared" si="3"/>
        <v>29108</v>
      </c>
    </row>
    <row r="17" spans="1:25" ht="12.75">
      <c r="A17" s="47">
        <v>4</v>
      </c>
      <c r="B17" s="47">
        <v>2</v>
      </c>
      <c r="C17" s="48" t="s">
        <v>70</v>
      </c>
      <c r="D17" s="48" t="s">
        <v>71</v>
      </c>
      <c r="E17" s="49" t="s">
        <v>55</v>
      </c>
      <c r="F17" s="49" t="s">
        <v>50</v>
      </c>
      <c r="G17" s="50">
        <v>4</v>
      </c>
      <c r="H17" s="50">
        <v>22</v>
      </c>
      <c r="I17" s="56">
        <v>11289</v>
      </c>
      <c r="J17" s="56">
        <v>17082</v>
      </c>
      <c r="K17" s="56">
        <v>1964</v>
      </c>
      <c r="L17" s="56">
        <v>2877</v>
      </c>
      <c r="M17" s="52">
        <f>(I17/J17*100)-100</f>
        <v>-33.91289076220583</v>
      </c>
      <c r="N17" s="51">
        <f t="shared" si="0"/>
        <v>513.1363636363636</v>
      </c>
      <c r="O17" s="53">
        <v>22</v>
      </c>
      <c r="P17" s="59">
        <v>16221</v>
      </c>
      <c r="Q17" s="59">
        <v>21480</v>
      </c>
      <c r="R17" s="95">
        <v>3195</v>
      </c>
      <c r="S17" s="95">
        <v>3921</v>
      </c>
      <c r="T17" s="52">
        <f>(P17/Q17*100)-100</f>
        <v>-24.48324022346368</v>
      </c>
      <c r="U17" s="86">
        <v>116956</v>
      </c>
      <c r="V17" s="94">
        <f t="shared" si="1"/>
        <v>737.3181818181819</v>
      </c>
      <c r="W17" s="86">
        <f t="shared" si="2"/>
        <v>133177</v>
      </c>
      <c r="X17" s="89">
        <v>21312</v>
      </c>
      <c r="Y17" s="55">
        <f t="shared" si="3"/>
        <v>24507</v>
      </c>
    </row>
    <row r="18" spans="1:25" ht="13.5" customHeight="1">
      <c r="A18" s="47">
        <v>5</v>
      </c>
      <c r="B18" s="47">
        <v>4</v>
      </c>
      <c r="C18" s="48" t="s">
        <v>63</v>
      </c>
      <c r="D18" s="48" t="s">
        <v>64</v>
      </c>
      <c r="E18" s="49" t="s">
        <v>47</v>
      </c>
      <c r="F18" s="49" t="s">
        <v>50</v>
      </c>
      <c r="G18" s="50">
        <v>6</v>
      </c>
      <c r="H18" s="50">
        <v>10</v>
      </c>
      <c r="I18" s="51">
        <v>8020</v>
      </c>
      <c r="J18" s="51">
        <v>11364</v>
      </c>
      <c r="K18" s="59">
        <v>1394</v>
      </c>
      <c r="L18" s="59">
        <v>2016</v>
      </c>
      <c r="M18" s="52">
        <f>(I18/J18*100)-100</f>
        <v>-29.426258359732486</v>
      </c>
      <c r="N18" s="51">
        <f t="shared" si="0"/>
        <v>802</v>
      </c>
      <c r="O18" s="53">
        <v>10</v>
      </c>
      <c r="P18" s="51">
        <v>12698</v>
      </c>
      <c r="Q18" s="51">
        <v>15283</v>
      </c>
      <c r="R18" s="94">
        <v>2588</v>
      </c>
      <c r="S18" s="94">
        <v>2939</v>
      </c>
      <c r="T18" s="52">
        <f>(P18/Q18*100)-100</f>
        <v>-16.914218412615327</v>
      </c>
      <c r="U18" s="107">
        <v>283658</v>
      </c>
      <c r="V18" s="94">
        <f t="shared" si="1"/>
        <v>1269.8</v>
      </c>
      <c r="W18" s="86">
        <f t="shared" si="2"/>
        <v>296356</v>
      </c>
      <c r="X18" s="89">
        <v>57917</v>
      </c>
      <c r="Y18" s="55">
        <f t="shared" si="3"/>
        <v>60505</v>
      </c>
    </row>
    <row r="19" spans="1:25" ht="12.75">
      <c r="A19" s="47">
        <v>6</v>
      </c>
      <c r="B19" s="47" t="s">
        <v>41</v>
      </c>
      <c r="C19" s="48" t="s">
        <v>91</v>
      </c>
      <c r="D19" s="48" t="s">
        <v>92</v>
      </c>
      <c r="E19" s="49" t="s">
        <v>55</v>
      </c>
      <c r="F19" s="49" t="s">
        <v>50</v>
      </c>
      <c r="G19" s="50">
        <v>1</v>
      </c>
      <c r="H19" s="50">
        <v>13</v>
      </c>
      <c r="I19" s="56">
        <v>8087</v>
      </c>
      <c r="J19" s="56"/>
      <c r="K19" s="56">
        <v>1263</v>
      </c>
      <c r="L19" s="56"/>
      <c r="M19" s="52"/>
      <c r="N19" s="51">
        <f t="shared" si="0"/>
        <v>622.0769230769231</v>
      </c>
      <c r="O19" s="53">
        <v>13</v>
      </c>
      <c r="P19" s="51">
        <v>12276</v>
      </c>
      <c r="Q19" s="51"/>
      <c r="R19" s="94">
        <v>2111</v>
      </c>
      <c r="S19" s="94"/>
      <c r="T19" s="52"/>
      <c r="U19" s="86"/>
      <c r="V19" s="94">
        <f t="shared" si="1"/>
        <v>944.3076923076923</v>
      </c>
      <c r="W19" s="86">
        <f t="shared" si="2"/>
        <v>12276</v>
      </c>
      <c r="X19" s="89"/>
      <c r="Y19" s="55">
        <f t="shared" si="3"/>
        <v>2111</v>
      </c>
    </row>
    <row r="20" spans="1:25" ht="12.75">
      <c r="A20" s="47">
        <v>7</v>
      </c>
      <c r="B20" s="47">
        <v>6</v>
      </c>
      <c r="C20" s="109" t="s">
        <v>73</v>
      </c>
      <c r="D20" s="48" t="s">
        <v>74</v>
      </c>
      <c r="E20" s="49" t="s">
        <v>47</v>
      </c>
      <c r="F20" s="49" t="s">
        <v>48</v>
      </c>
      <c r="G20" s="50">
        <v>3</v>
      </c>
      <c r="H20" s="50">
        <v>11</v>
      </c>
      <c r="I20" s="51">
        <v>2913</v>
      </c>
      <c r="J20" s="51">
        <v>5770</v>
      </c>
      <c r="K20" s="51">
        <v>669</v>
      </c>
      <c r="L20" s="51">
        <v>1280</v>
      </c>
      <c r="M20" s="52">
        <f>(I20/J20*100)-100</f>
        <v>-49.51473136915078</v>
      </c>
      <c r="N20" s="51">
        <f t="shared" si="0"/>
        <v>264.8181818181818</v>
      </c>
      <c r="O20" s="60">
        <v>11</v>
      </c>
      <c r="P20" s="51">
        <v>10190</v>
      </c>
      <c r="Q20" s="51">
        <v>7847</v>
      </c>
      <c r="R20" s="94">
        <v>3090</v>
      </c>
      <c r="S20" s="94">
        <v>1846</v>
      </c>
      <c r="T20" s="52">
        <f>(P20/Q20*100)-100</f>
        <v>29.858544666751612</v>
      </c>
      <c r="U20" s="86">
        <v>16328</v>
      </c>
      <c r="V20" s="94">
        <f t="shared" si="1"/>
        <v>926.3636363636364</v>
      </c>
      <c r="W20" s="86">
        <f t="shared" si="2"/>
        <v>26518</v>
      </c>
      <c r="X20" s="90">
        <v>3741</v>
      </c>
      <c r="Y20" s="55">
        <f t="shared" si="3"/>
        <v>6831</v>
      </c>
    </row>
    <row r="21" spans="1:25" ht="12.75">
      <c r="A21" s="47">
        <v>8</v>
      </c>
      <c r="B21" s="47" t="s">
        <v>41</v>
      </c>
      <c r="C21" s="48" t="s">
        <v>93</v>
      </c>
      <c r="D21" s="48" t="s">
        <v>94</v>
      </c>
      <c r="E21" s="49" t="s">
        <v>47</v>
      </c>
      <c r="F21" s="49" t="s">
        <v>44</v>
      </c>
      <c r="G21" s="50">
        <v>1</v>
      </c>
      <c r="H21" s="50">
        <v>9</v>
      </c>
      <c r="I21" s="56">
        <v>5023</v>
      </c>
      <c r="J21" s="56"/>
      <c r="K21" s="57">
        <v>896</v>
      </c>
      <c r="L21" s="57"/>
      <c r="M21" s="52"/>
      <c r="N21" s="51">
        <f t="shared" si="0"/>
        <v>558.1111111111111</v>
      </c>
      <c r="O21" s="53">
        <v>9</v>
      </c>
      <c r="P21" s="59">
        <v>7423</v>
      </c>
      <c r="Q21" s="59"/>
      <c r="R21" s="95">
        <v>1427</v>
      </c>
      <c r="S21" s="95"/>
      <c r="T21" s="52"/>
      <c r="U21" s="86">
        <v>608</v>
      </c>
      <c r="V21" s="94">
        <f t="shared" si="1"/>
        <v>824.7777777777778</v>
      </c>
      <c r="W21" s="86">
        <f t="shared" si="2"/>
        <v>8031</v>
      </c>
      <c r="X21" s="87">
        <v>205</v>
      </c>
      <c r="Y21" s="55">
        <f t="shared" si="3"/>
        <v>1632</v>
      </c>
    </row>
    <row r="22" spans="1:25" ht="12.75">
      <c r="A22" s="47">
        <v>9</v>
      </c>
      <c r="B22" s="47">
        <v>8</v>
      </c>
      <c r="C22" s="48" t="s">
        <v>82</v>
      </c>
      <c r="D22" s="48" t="s">
        <v>83</v>
      </c>
      <c r="E22" s="49" t="s">
        <v>47</v>
      </c>
      <c r="F22" s="49" t="s">
        <v>48</v>
      </c>
      <c r="G22" s="50">
        <v>2</v>
      </c>
      <c r="H22" s="50">
        <v>11</v>
      </c>
      <c r="I22" s="57">
        <v>2682</v>
      </c>
      <c r="J22" s="57">
        <v>2586</v>
      </c>
      <c r="K22" s="59">
        <v>612</v>
      </c>
      <c r="L22" s="59">
        <v>535</v>
      </c>
      <c r="M22" s="52">
        <f aca="true" t="shared" si="4" ref="M22:M29">(I22/J22*100)-100</f>
        <v>3.712296983758705</v>
      </c>
      <c r="N22" s="51">
        <f t="shared" si="0"/>
        <v>243.8181818181818</v>
      </c>
      <c r="O22" s="53">
        <v>11</v>
      </c>
      <c r="P22" s="51">
        <v>6677</v>
      </c>
      <c r="Q22" s="51">
        <v>3514</v>
      </c>
      <c r="R22" s="94">
        <v>1815</v>
      </c>
      <c r="S22" s="94">
        <v>780</v>
      </c>
      <c r="T22" s="52">
        <f aca="true" t="shared" si="5" ref="T22:T29">(P22/Q22*100)-100</f>
        <v>90.01138303927146</v>
      </c>
      <c r="U22" s="86">
        <v>3514</v>
      </c>
      <c r="V22" s="94">
        <f t="shared" si="1"/>
        <v>607</v>
      </c>
      <c r="W22" s="86">
        <f t="shared" si="2"/>
        <v>10191</v>
      </c>
      <c r="X22" s="87">
        <v>780</v>
      </c>
      <c r="Y22" s="55">
        <f t="shared" si="3"/>
        <v>2595</v>
      </c>
    </row>
    <row r="23" spans="1:25" ht="12.75">
      <c r="A23" s="47">
        <v>10</v>
      </c>
      <c r="B23" s="47">
        <v>5</v>
      </c>
      <c r="C23" s="48" t="s">
        <v>67</v>
      </c>
      <c r="D23" s="48" t="s">
        <v>68</v>
      </c>
      <c r="E23" s="49" t="s">
        <v>47</v>
      </c>
      <c r="F23" s="49" t="s">
        <v>50</v>
      </c>
      <c r="G23" s="50">
        <v>5</v>
      </c>
      <c r="H23" s="50">
        <v>9</v>
      </c>
      <c r="I23" s="56">
        <v>3965</v>
      </c>
      <c r="J23" s="56">
        <v>6607</v>
      </c>
      <c r="K23" s="51">
        <v>661</v>
      </c>
      <c r="L23" s="51">
        <v>1099</v>
      </c>
      <c r="M23" s="52">
        <f t="shared" si="4"/>
        <v>-39.9878916300893</v>
      </c>
      <c r="N23" s="51">
        <f t="shared" si="0"/>
        <v>440.55555555555554</v>
      </c>
      <c r="O23" s="53">
        <v>9</v>
      </c>
      <c r="P23" s="51">
        <v>5492</v>
      </c>
      <c r="Q23" s="51">
        <v>9204</v>
      </c>
      <c r="R23" s="94">
        <v>1011</v>
      </c>
      <c r="S23" s="94">
        <v>1686</v>
      </c>
      <c r="T23" s="52">
        <f t="shared" si="5"/>
        <v>-40.3302911777488</v>
      </c>
      <c r="U23" s="86">
        <v>115635</v>
      </c>
      <c r="V23" s="94">
        <f t="shared" si="1"/>
        <v>610.2222222222222</v>
      </c>
      <c r="W23" s="86">
        <f t="shared" si="2"/>
        <v>121127</v>
      </c>
      <c r="X23" s="87">
        <v>21285</v>
      </c>
      <c r="Y23" s="55">
        <f t="shared" si="3"/>
        <v>22296</v>
      </c>
    </row>
    <row r="24" spans="1:25" ht="12.75">
      <c r="A24" s="47">
        <v>11</v>
      </c>
      <c r="B24" s="47">
        <v>10</v>
      </c>
      <c r="C24" s="48" t="s">
        <v>75</v>
      </c>
      <c r="D24" s="48" t="s">
        <v>76</v>
      </c>
      <c r="E24" s="49" t="s">
        <v>47</v>
      </c>
      <c r="F24" s="49" t="s">
        <v>49</v>
      </c>
      <c r="G24" s="50">
        <v>3</v>
      </c>
      <c r="H24" s="50">
        <v>9</v>
      </c>
      <c r="I24" s="51">
        <v>2250</v>
      </c>
      <c r="J24" s="51">
        <v>2514</v>
      </c>
      <c r="K24" s="51">
        <v>471</v>
      </c>
      <c r="L24" s="51">
        <v>540</v>
      </c>
      <c r="M24" s="52">
        <f t="shared" si="4"/>
        <v>-10.501193317422434</v>
      </c>
      <c r="N24" s="51">
        <f t="shared" si="0"/>
        <v>250</v>
      </c>
      <c r="O24" s="60">
        <v>9</v>
      </c>
      <c r="P24" s="51">
        <v>5290</v>
      </c>
      <c r="Q24" s="51">
        <v>3198</v>
      </c>
      <c r="R24" s="51">
        <v>1291</v>
      </c>
      <c r="S24" s="51">
        <v>717</v>
      </c>
      <c r="T24" s="52">
        <f t="shared" si="5"/>
        <v>65.41588492808006</v>
      </c>
      <c r="U24" s="61">
        <v>7971</v>
      </c>
      <c r="V24" s="94">
        <f t="shared" si="1"/>
        <v>587.7777777777778</v>
      </c>
      <c r="W24" s="86">
        <f t="shared" si="2"/>
        <v>13261</v>
      </c>
      <c r="X24" s="54">
        <v>1715</v>
      </c>
      <c r="Y24" s="55">
        <f t="shared" si="3"/>
        <v>3006</v>
      </c>
    </row>
    <row r="25" spans="1:25" ht="12.75" customHeight="1">
      <c r="A25" s="47">
        <v>12</v>
      </c>
      <c r="B25" s="47">
        <v>9</v>
      </c>
      <c r="C25" s="48" t="s">
        <v>45</v>
      </c>
      <c r="D25" s="48" t="s">
        <v>46</v>
      </c>
      <c r="E25" s="49" t="s">
        <v>47</v>
      </c>
      <c r="F25" s="49" t="s">
        <v>48</v>
      </c>
      <c r="G25" s="50">
        <v>16</v>
      </c>
      <c r="H25" s="50">
        <v>12</v>
      </c>
      <c r="I25" s="56">
        <v>1331</v>
      </c>
      <c r="J25" s="56">
        <v>1715</v>
      </c>
      <c r="K25" s="56">
        <v>246</v>
      </c>
      <c r="L25" s="56">
        <v>311</v>
      </c>
      <c r="M25" s="52">
        <f t="shared" si="4"/>
        <v>-22.390670553935863</v>
      </c>
      <c r="N25" s="51">
        <f t="shared" si="0"/>
        <v>110.91666666666667</v>
      </c>
      <c r="O25" s="53">
        <v>12</v>
      </c>
      <c r="P25" s="51">
        <v>4482</v>
      </c>
      <c r="Q25" s="51">
        <v>3420</v>
      </c>
      <c r="R25" s="51">
        <v>1274</v>
      </c>
      <c r="S25" s="51">
        <v>750</v>
      </c>
      <c r="T25" s="52">
        <f t="shared" si="5"/>
        <v>31.05263157894737</v>
      </c>
      <c r="U25" s="54">
        <v>74794</v>
      </c>
      <c r="V25" s="51">
        <f t="shared" si="1"/>
        <v>373.5</v>
      </c>
      <c r="W25" s="61">
        <f t="shared" si="2"/>
        <v>79276</v>
      </c>
      <c r="X25" s="61">
        <v>14786</v>
      </c>
      <c r="Y25" s="55">
        <f t="shared" si="3"/>
        <v>16060</v>
      </c>
    </row>
    <row r="26" spans="1:25" ht="12.75" customHeight="1">
      <c r="A26" s="47">
        <v>13</v>
      </c>
      <c r="B26" s="47">
        <v>7</v>
      </c>
      <c r="C26" s="58" t="s">
        <v>69</v>
      </c>
      <c r="D26" s="58" t="s">
        <v>72</v>
      </c>
      <c r="E26" s="49" t="s">
        <v>61</v>
      </c>
      <c r="F26" s="49" t="s">
        <v>50</v>
      </c>
      <c r="G26" s="50">
        <v>4</v>
      </c>
      <c r="H26" s="50">
        <v>9</v>
      </c>
      <c r="I26" s="56">
        <v>1665</v>
      </c>
      <c r="J26" s="56">
        <v>2709</v>
      </c>
      <c r="K26" s="56">
        <v>279</v>
      </c>
      <c r="L26" s="56">
        <v>470</v>
      </c>
      <c r="M26" s="52">
        <f t="shared" si="4"/>
        <v>-38.538205980066444</v>
      </c>
      <c r="N26" s="51">
        <f t="shared" si="0"/>
        <v>185</v>
      </c>
      <c r="O26" s="53">
        <v>9</v>
      </c>
      <c r="P26" s="51">
        <v>3048</v>
      </c>
      <c r="Q26" s="51">
        <v>3927</v>
      </c>
      <c r="R26" s="51">
        <v>655</v>
      </c>
      <c r="S26" s="51">
        <v>758</v>
      </c>
      <c r="T26" s="52">
        <f t="shared" si="5"/>
        <v>-22.383498854087094</v>
      </c>
      <c r="U26" s="54">
        <v>25992</v>
      </c>
      <c r="V26" s="51">
        <f t="shared" si="1"/>
        <v>338.6666666666667</v>
      </c>
      <c r="W26" s="61">
        <f t="shared" si="2"/>
        <v>29040</v>
      </c>
      <c r="X26" s="54">
        <v>4903</v>
      </c>
      <c r="Y26" s="55">
        <f t="shared" si="3"/>
        <v>5558</v>
      </c>
    </row>
    <row r="27" spans="1:25" ht="12.75">
      <c r="A27" s="47">
        <v>14</v>
      </c>
      <c r="B27" s="47">
        <v>12</v>
      </c>
      <c r="C27" s="48" t="s">
        <v>65</v>
      </c>
      <c r="D27" s="48" t="s">
        <v>66</v>
      </c>
      <c r="E27" s="49" t="s">
        <v>43</v>
      </c>
      <c r="F27" s="49" t="s">
        <v>44</v>
      </c>
      <c r="G27" s="50">
        <v>6</v>
      </c>
      <c r="H27" s="50">
        <v>17</v>
      </c>
      <c r="I27" s="56">
        <v>1270</v>
      </c>
      <c r="J27" s="56">
        <v>1535</v>
      </c>
      <c r="K27" s="56">
        <v>236</v>
      </c>
      <c r="L27" s="56">
        <v>288</v>
      </c>
      <c r="M27" s="52">
        <f t="shared" si="4"/>
        <v>-17.263843648208464</v>
      </c>
      <c r="N27" s="51">
        <f t="shared" si="0"/>
        <v>74.70588235294117</v>
      </c>
      <c r="O27" s="60">
        <v>17</v>
      </c>
      <c r="P27" s="51">
        <v>2955</v>
      </c>
      <c r="Q27" s="51">
        <v>2193</v>
      </c>
      <c r="R27" s="56">
        <v>677</v>
      </c>
      <c r="S27" s="56">
        <v>451</v>
      </c>
      <c r="T27" s="52">
        <f t="shared" si="5"/>
        <v>34.746922024623785</v>
      </c>
      <c r="U27" s="61">
        <v>31847</v>
      </c>
      <c r="V27" s="51">
        <f t="shared" si="1"/>
        <v>173.8235294117647</v>
      </c>
      <c r="W27" s="61">
        <f t="shared" si="2"/>
        <v>34802</v>
      </c>
      <c r="X27" s="54">
        <v>6375</v>
      </c>
      <c r="Y27" s="55">
        <f t="shared" si="3"/>
        <v>7052</v>
      </c>
    </row>
    <row r="28" spans="1:25" ht="12.75">
      <c r="A28" s="47">
        <v>15</v>
      </c>
      <c r="B28" s="47">
        <v>13</v>
      </c>
      <c r="C28" s="114" t="s">
        <v>60</v>
      </c>
      <c r="D28" s="58" t="s">
        <v>62</v>
      </c>
      <c r="E28" s="49" t="s">
        <v>61</v>
      </c>
      <c r="F28" s="49" t="s">
        <v>50</v>
      </c>
      <c r="G28" s="50">
        <v>7</v>
      </c>
      <c r="H28" s="50">
        <v>9</v>
      </c>
      <c r="I28" s="51">
        <v>354</v>
      </c>
      <c r="J28" s="51">
        <v>1124</v>
      </c>
      <c r="K28" s="51">
        <v>67</v>
      </c>
      <c r="L28" s="51">
        <v>171</v>
      </c>
      <c r="M28" s="52">
        <f t="shared" si="4"/>
        <v>-68.50533807829181</v>
      </c>
      <c r="N28" s="51">
        <f t="shared" si="0"/>
        <v>39.333333333333336</v>
      </c>
      <c r="O28" s="50">
        <v>9</v>
      </c>
      <c r="P28" s="51">
        <v>2689</v>
      </c>
      <c r="Q28" s="51">
        <v>2153</v>
      </c>
      <c r="R28" s="51">
        <v>624</v>
      </c>
      <c r="S28" s="51">
        <v>385</v>
      </c>
      <c r="T28" s="52">
        <f t="shared" si="5"/>
        <v>24.89549465861589</v>
      </c>
      <c r="U28" s="115">
        <v>101596</v>
      </c>
      <c r="V28" s="51">
        <f t="shared" si="1"/>
        <v>298.77777777777777</v>
      </c>
      <c r="W28" s="61">
        <f t="shared" si="2"/>
        <v>104285</v>
      </c>
      <c r="X28" s="54">
        <v>18841</v>
      </c>
      <c r="Y28" s="55">
        <f t="shared" si="3"/>
        <v>19465</v>
      </c>
    </row>
    <row r="29" spans="1:25" ht="12.75">
      <c r="A29" s="47">
        <v>16</v>
      </c>
      <c r="B29" s="47">
        <v>3</v>
      </c>
      <c r="C29" s="48" t="s">
        <v>56</v>
      </c>
      <c r="D29" s="48" t="s">
        <v>57</v>
      </c>
      <c r="E29" s="49" t="s">
        <v>47</v>
      </c>
      <c r="F29" s="49" t="s">
        <v>44</v>
      </c>
      <c r="G29" s="50">
        <v>9</v>
      </c>
      <c r="H29" s="50">
        <v>17</v>
      </c>
      <c r="I29" s="56">
        <v>938</v>
      </c>
      <c r="J29" s="56">
        <v>8008</v>
      </c>
      <c r="K29" s="59">
        <v>187</v>
      </c>
      <c r="L29" s="59">
        <v>2104</v>
      </c>
      <c r="M29" s="52">
        <f t="shared" si="4"/>
        <v>-88.28671328671328</v>
      </c>
      <c r="N29" s="51">
        <f t="shared" si="0"/>
        <v>55.1764705882353</v>
      </c>
      <c r="O29" s="50">
        <v>17</v>
      </c>
      <c r="P29" s="59">
        <v>1983</v>
      </c>
      <c r="Q29" s="59">
        <v>15929</v>
      </c>
      <c r="R29" s="59">
        <v>490</v>
      </c>
      <c r="S29" s="59">
        <v>4021</v>
      </c>
      <c r="T29" s="52">
        <f t="shared" si="5"/>
        <v>-87.55100759620817</v>
      </c>
      <c r="U29" s="54">
        <v>264811</v>
      </c>
      <c r="V29" s="51">
        <f t="shared" si="1"/>
        <v>116.6470588235294</v>
      </c>
      <c r="W29" s="61">
        <f t="shared" si="2"/>
        <v>266794</v>
      </c>
      <c r="X29" s="61">
        <v>51897</v>
      </c>
      <c r="Y29" s="55">
        <f t="shared" si="3"/>
        <v>52387</v>
      </c>
    </row>
    <row r="30" spans="1:25" ht="12.75">
      <c r="A30" s="47">
        <v>17</v>
      </c>
      <c r="B30" s="47" t="s">
        <v>41</v>
      </c>
      <c r="C30" s="48" t="s">
        <v>95</v>
      </c>
      <c r="D30" s="48" t="s">
        <v>96</v>
      </c>
      <c r="E30" s="49" t="s">
        <v>47</v>
      </c>
      <c r="F30" s="49" t="s">
        <v>42</v>
      </c>
      <c r="G30" s="50">
        <v>1</v>
      </c>
      <c r="H30" s="50">
        <v>6</v>
      </c>
      <c r="I30" s="56">
        <v>1003</v>
      </c>
      <c r="J30" s="56"/>
      <c r="K30" s="56">
        <v>213</v>
      </c>
      <c r="L30" s="56"/>
      <c r="M30" s="52"/>
      <c r="N30" s="51">
        <f t="shared" si="0"/>
        <v>167.16666666666666</v>
      </c>
      <c r="O30" s="53">
        <v>6</v>
      </c>
      <c r="P30" s="62">
        <v>1881</v>
      </c>
      <c r="Q30" s="62"/>
      <c r="R30" s="62">
        <v>414</v>
      </c>
      <c r="S30" s="62"/>
      <c r="T30" s="52"/>
      <c r="U30" s="54">
        <v>319</v>
      </c>
      <c r="V30" s="51">
        <f t="shared" si="1"/>
        <v>313.5</v>
      </c>
      <c r="W30" s="61">
        <f t="shared" si="2"/>
        <v>2200</v>
      </c>
      <c r="X30" s="61">
        <v>170</v>
      </c>
      <c r="Y30" s="55">
        <f t="shared" si="3"/>
        <v>584</v>
      </c>
    </row>
    <row r="31" spans="1:25" ht="12.75">
      <c r="A31" s="47">
        <v>18</v>
      </c>
      <c r="B31" s="47">
        <v>14</v>
      </c>
      <c r="C31" s="110" t="s">
        <v>77</v>
      </c>
      <c r="D31" s="108" t="s">
        <v>78</v>
      </c>
      <c r="E31" s="49" t="s">
        <v>47</v>
      </c>
      <c r="F31" s="49" t="s">
        <v>44</v>
      </c>
      <c r="G31" s="50">
        <v>3</v>
      </c>
      <c r="H31" s="50">
        <v>9</v>
      </c>
      <c r="I31" s="51">
        <v>759</v>
      </c>
      <c r="J31" s="51">
        <v>1452</v>
      </c>
      <c r="K31" s="59">
        <v>135</v>
      </c>
      <c r="L31" s="59">
        <v>273</v>
      </c>
      <c r="M31" s="52">
        <f>(I31/J31*100)-100</f>
        <v>-47.72727272727273</v>
      </c>
      <c r="N31" s="51">
        <f t="shared" si="0"/>
        <v>84.33333333333333</v>
      </c>
      <c r="O31" s="50">
        <v>9</v>
      </c>
      <c r="P31" s="59">
        <v>1686</v>
      </c>
      <c r="Q31" s="59">
        <v>1992</v>
      </c>
      <c r="R31" s="59">
        <v>370</v>
      </c>
      <c r="S31" s="59">
        <v>402</v>
      </c>
      <c r="T31" s="52">
        <f>(P31/Q31*100)-100</f>
        <v>-15.361445783132538</v>
      </c>
      <c r="U31" s="61">
        <v>7468</v>
      </c>
      <c r="V31" s="51">
        <f t="shared" si="1"/>
        <v>187.33333333333334</v>
      </c>
      <c r="W31" s="61">
        <f t="shared" si="2"/>
        <v>9154</v>
      </c>
      <c r="X31" s="54">
        <v>1504</v>
      </c>
      <c r="Y31" s="55">
        <f t="shared" si="3"/>
        <v>1874</v>
      </c>
    </row>
    <row r="32" spans="1:25" ht="12.75">
      <c r="A32" s="47">
        <v>19</v>
      </c>
      <c r="B32" s="47" t="s">
        <v>41</v>
      </c>
      <c r="C32" s="48" t="s">
        <v>88</v>
      </c>
      <c r="D32" s="48" t="s">
        <v>89</v>
      </c>
      <c r="E32" s="49" t="s">
        <v>47</v>
      </c>
      <c r="F32" s="49" t="s">
        <v>49</v>
      </c>
      <c r="G32" s="50">
        <v>1</v>
      </c>
      <c r="H32" s="50">
        <v>4</v>
      </c>
      <c r="I32" s="56">
        <v>980</v>
      </c>
      <c r="J32" s="56"/>
      <c r="K32" s="51">
        <v>186</v>
      </c>
      <c r="L32" s="51"/>
      <c r="M32" s="52"/>
      <c r="N32" s="51">
        <f t="shared" si="0"/>
        <v>245</v>
      </c>
      <c r="O32" s="50">
        <v>4</v>
      </c>
      <c r="P32" s="51">
        <v>1499</v>
      </c>
      <c r="Q32" s="51"/>
      <c r="R32" s="51">
        <v>294</v>
      </c>
      <c r="S32" s="51"/>
      <c r="T32" s="52"/>
      <c r="U32" s="54"/>
      <c r="V32" s="51">
        <f t="shared" si="1"/>
        <v>374.75</v>
      </c>
      <c r="W32" s="54">
        <f t="shared" si="2"/>
        <v>1499</v>
      </c>
      <c r="X32" s="54"/>
      <c r="Y32" s="55">
        <f t="shared" si="3"/>
        <v>294</v>
      </c>
    </row>
    <row r="33" spans="1:25" ht="13.5" thickBot="1">
      <c r="A33" s="96">
        <v>20</v>
      </c>
      <c r="B33" s="96" t="s">
        <v>41</v>
      </c>
      <c r="C33" s="108" t="s">
        <v>97</v>
      </c>
      <c r="D33" s="108" t="s">
        <v>87</v>
      </c>
      <c r="E33" s="97" t="s">
        <v>47</v>
      </c>
      <c r="F33" s="97" t="s">
        <v>48</v>
      </c>
      <c r="G33" s="98">
        <v>1</v>
      </c>
      <c r="H33" s="98">
        <v>2</v>
      </c>
      <c r="I33" s="112">
        <v>1235</v>
      </c>
      <c r="J33" s="112"/>
      <c r="K33" s="112">
        <v>273</v>
      </c>
      <c r="L33" s="112"/>
      <c r="M33" s="92"/>
      <c r="N33" s="51">
        <f t="shared" si="0"/>
        <v>617.5</v>
      </c>
      <c r="O33" s="113">
        <v>2</v>
      </c>
      <c r="P33" s="111">
        <v>1405</v>
      </c>
      <c r="Q33" s="111"/>
      <c r="R33" s="111">
        <v>311</v>
      </c>
      <c r="S33" s="111"/>
      <c r="T33" s="92"/>
      <c r="U33" s="93"/>
      <c r="V33" s="51">
        <f t="shared" si="1"/>
        <v>702.5</v>
      </c>
      <c r="W33" s="54">
        <f t="shared" si="2"/>
        <v>1405</v>
      </c>
      <c r="X33" s="85"/>
      <c r="Y33" s="55">
        <f t="shared" si="3"/>
        <v>311</v>
      </c>
    </row>
    <row r="34" spans="1:25" s="69" customFormat="1" ht="12.75" thickBot="1">
      <c r="A34" s="99"/>
      <c r="B34" s="100"/>
      <c r="C34" s="101" t="s">
        <v>52</v>
      </c>
      <c r="D34" s="101"/>
      <c r="E34" s="100"/>
      <c r="F34" s="100"/>
      <c r="G34" s="100"/>
      <c r="H34" s="100">
        <f>SUM(H14:H33)</f>
        <v>227</v>
      </c>
      <c r="I34" s="102">
        <f>SUM(I14:I33)</f>
        <v>127673</v>
      </c>
      <c r="J34" s="102">
        <v>37447</v>
      </c>
      <c r="K34" s="102">
        <f>SUM(K14:K33)</f>
        <v>21316</v>
      </c>
      <c r="L34" s="102">
        <v>6593</v>
      </c>
      <c r="M34" s="103">
        <f>(I34/J34*100)-100</f>
        <v>240.94319972227413</v>
      </c>
      <c r="N34" s="104">
        <f t="shared" si="0"/>
        <v>562.4361233480176</v>
      </c>
      <c r="O34" s="100">
        <f>SUM(O14:O33)</f>
        <v>227</v>
      </c>
      <c r="P34" s="102">
        <f>SUM(P14:P33)</f>
        <v>225268</v>
      </c>
      <c r="Q34" s="102">
        <v>95409</v>
      </c>
      <c r="R34" s="102">
        <f>SUM(R14:R33)</f>
        <v>45561</v>
      </c>
      <c r="S34" s="102">
        <v>19589</v>
      </c>
      <c r="T34" s="103">
        <f>(P34/Q34*100)-100</f>
        <v>136.107704723873</v>
      </c>
      <c r="U34" s="102">
        <f>SUM(U14:U33)</f>
        <v>1305828</v>
      </c>
      <c r="V34" s="104">
        <f t="shared" si="1"/>
        <v>992.3700440528635</v>
      </c>
      <c r="W34" s="105">
        <f t="shared" si="2"/>
        <v>1531096</v>
      </c>
      <c r="X34" s="102">
        <f>SUM(X14:X33)</f>
        <v>254629</v>
      </c>
      <c r="Y34" s="106">
        <f>SUM(Y14:Y33)</f>
        <v>300190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19 - Dec</v>
      </c>
      <c r="L4" s="12"/>
      <c r="M4" s="13" t="str">
        <f>'WEEKLY COMPETITIVE REPORT'!M4</f>
        <v>21 - Dec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18 - Dec</v>
      </c>
      <c r="L5" s="22"/>
      <c r="M5" s="23" t="str">
        <f>'WEEKLY COMPETITIVE REPORT'!M5</f>
        <v>24 - Dec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51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42002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53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54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>
        <f>'WEEKLY COMPETITIVE REPORT'!B14</f>
        <v>1</v>
      </c>
      <c r="C14" s="48" t="str">
        <f>'WEEKLY COMPETITIVE REPORT'!C14</f>
        <v>HOBBIT: BATTLE OF THE FIVE ARMIES</v>
      </c>
      <c r="D14" s="48" t="str">
        <f>'WEEKLY COMPETITIVE REPORT'!D14</f>
        <v>HOBIT: BITKA PETIH VOJSKA</v>
      </c>
      <c r="E14" s="48" t="str">
        <f>'WEEKLY COMPETITIVE REPORT'!E14</f>
        <v>WB</v>
      </c>
      <c r="F14" s="48" t="str">
        <f>'WEEKLY COMPETITIVE REPORT'!F14</f>
        <v>Blitz</v>
      </c>
      <c r="G14" s="50">
        <f>'WEEKLY COMPETITIVE REPORT'!G14</f>
        <v>2</v>
      </c>
      <c r="H14" s="50">
        <f>'WEEKLY COMPETITIVE REPORT'!H14</f>
        <v>26</v>
      </c>
      <c r="I14" s="51">
        <f>'WEEKLY COMPETITIVE REPORT'!I14/Y4</f>
        <v>78436.99731903485</v>
      </c>
      <c r="J14" s="51">
        <f>'WEEKLY COMPETITIVE REPORT'!J14/Y4</f>
        <v>135895.44235924934</v>
      </c>
      <c r="K14" s="59">
        <f>'WEEKLY COMPETITIVE REPORT'!K14</f>
        <v>8453</v>
      </c>
      <c r="L14" s="59">
        <f>'WEEKLY COMPETITIVE REPORT'!L14</f>
        <v>15271</v>
      </c>
      <c r="M14" s="52">
        <f>'WEEKLY COMPETITIVE REPORT'!M14</f>
        <v>-42.28136282033578</v>
      </c>
      <c r="N14" s="51">
        <f aca="true" t="shared" si="0" ref="N14:N20">I14/H14</f>
        <v>3016.8075891936483</v>
      </c>
      <c r="O14" s="50">
        <f>'WEEKLY COMPETITIVE REPORT'!O14</f>
        <v>26</v>
      </c>
      <c r="P14" s="51">
        <f>'WEEKLY COMPETITIVE REPORT'!P14/Y4</f>
        <v>113810.99195710456</v>
      </c>
      <c r="Q14" s="51">
        <f>'WEEKLY COMPETITIVE REPORT'!Q14/Y4</f>
        <v>203638.06970509383</v>
      </c>
      <c r="R14" s="59">
        <f>'WEEKLY COMPETITIVE REPORT'!R14</f>
        <v>13216</v>
      </c>
      <c r="S14" s="59">
        <f>'WEEKLY COMPETITIVE REPORT'!S14</f>
        <v>24299</v>
      </c>
      <c r="T14" s="52">
        <f>'WEEKLY COMPETITIVE REPORT'!T14</f>
        <v>-44.11114183024606</v>
      </c>
      <c r="U14" s="51">
        <f>'WEEKLY COMPETITIVE REPORT'!U14/Y4</f>
        <v>207455.764075067</v>
      </c>
      <c r="V14" s="51">
        <f aca="true" t="shared" si="1" ref="V14:V20">P14/O14</f>
        <v>4377.345844504021</v>
      </c>
      <c r="W14" s="76">
        <f aca="true" t="shared" si="2" ref="W14:W20">P14+U14</f>
        <v>321266.75603217154</v>
      </c>
      <c r="X14" s="59">
        <f>'WEEKLY COMPETITIVE REPORT'!X14</f>
        <v>24865</v>
      </c>
      <c r="Y14" s="77">
        <f>'WEEKLY COMPETITIVE REPORT'!Y14</f>
        <v>38081</v>
      </c>
    </row>
    <row r="15" spans="1:25" ht="12.75">
      <c r="A15" s="75">
        <v>2</v>
      </c>
      <c r="B15" s="48" t="str">
        <f>'WEEKLY COMPETITIVE REPORT'!B15</f>
        <v>New</v>
      </c>
      <c r="C15" s="48" t="str">
        <f>'WEEKLY COMPETITIVE REPORT'!C15</f>
        <v>PADDINGTON</v>
      </c>
      <c r="D15" s="48" t="str">
        <f>'WEEKLY COMPETITIVE REPORT'!D15</f>
        <v>PADDINGTON</v>
      </c>
      <c r="E15" s="48" t="str">
        <f>'WEEKLY COMPETITIVE REPORT'!E15</f>
        <v>IND</v>
      </c>
      <c r="F15" s="48" t="str">
        <f>'WEEKLY COMPETITIVE REPORT'!F15</f>
        <v>Blitz</v>
      </c>
      <c r="G15" s="50">
        <f>'WEEKLY COMPETITIVE REPORT'!G15</f>
        <v>1</v>
      </c>
      <c r="H15" s="50">
        <f>'WEEKLY COMPETITIVE REPORT'!H15</f>
        <v>12</v>
      </c>
      <c r="I15" s="51">
        <f>'WEEKLY COMPETITIVE REPORT'!I15/Y4</f>
        <v>18455.764075067025</v>
      </c>
      <c r="J15" s="51">
        <f>'WEEKLY COMPETITIVE REPORT'!J15/Y4</f>
        <v>0</v>
      </c>
      <c r="K15" s="59">
        <f>'WEEKLY COMPETITIVE REPORT'!K15</f>
        <v>2692</v>
      </c>
      <c r="L15" s="59">
        <f>'WEEKLY COMPETITIVE REPORT'!L15</f>
        <v>0</v>
      </c>
      <c r="M15" s="52">
        <f>'WEEKLY COMPETITIVE REPORT'!M15</f>
        <v>0</v>
      </c>
      <c r="N15" s="51">
        <f t="shared" si="0"/>
        <v>1537.9803395889187</v>
      </c>
      <c r="O15" s="50">
        <f>'WEEKLY COMPETITIVE REPORT'!O15</f>
        <v>12</v>
      </c>
      <c r="P15" s="51">
        <f>'WEEKLY COMPETITIVE REPORT'!P15/Y4</f>
        <v>34819.034852546916</v>
      </c>
      <c r="Q15" s="51">
        <f>'WEEKLY COMPETITIVE REPORT'!Q15/Y4</f>
        <v>0</v>
      </c>
      <c r="R15" s="59">
        <f>'WEEKLY COMPETITIVE REPORT'!R15</f>
        <v>5933</v>
      </c>
      <c r="S15" s="59">
        <f>'WEEKLY COMPETITIVE REPORT'!S15</f>
        <v>0</v>
      </c>
      <c r="T15" s="52">
        <f>'WEEKLY COMPETITIVE REPORT'!T15</f>
        <v>0</v>
      </c>
      <c r="U15" s="51">
        <f>'WEEKLY COMPETITIVE REPORT'!U15/Y4</f>
        <v>0</v>
      </c>
      <c r="V15" s="51">
        <f t="shared" si="1"/>
        <v>2901.586237712243</v>
      </c>
      <c r="W15" s="76">
        <f t="shared" si="2"/>
        <v>34819.034852546916</v>
      </c>
      <c r="X15" s="59">
        <f>'WEEKLY COMPETITIVE REPORT'!X15</f>
        <v>0</v>
      </c>
      <c r="Y15" s="77">
        <f>'WEEKLY COMPETITIVE REPORT'!Y15</f>
        <v>5933</v>
      </c>
    </row>
    <row r="16" spans="1:25" ht="12.75">
      <c r="A16" s="75">
        <v>3</v>
      </c>
      <c r="B16" s="48">
        <f>'WEEKLY COMPETITIVE REPORT'!B16</f>
        <v>16</v>
      </c>
      <c r="C16" s="48" t="str">
        <f>'WEEKLY COMPETITIVE REPORT'!C16</f>
        <v>VLOGA ZA EMO</v>
      </c>
      <c r="D16" s="48" t="str">
        <f>'WEEKLY COMPETITIVE REPORT'!D16</f>
        <v>VLOGA ZA EMO</v>
      </c>
      <c r="E16" s="48" t="str">
        <f>'WEEKLY COMPETITIVE REPORT'!E16</f>
        <v>DOM</v>
      </c>
      <c r="F16" s="48" t="str">
        <f>'WEEKLY COMPETITIVE REPORT'!F16</f>
        <v>Constantin Film</v>
      </c>
      <c r="G16" s="50">
        <f>'WEEKLY COMPETITIVE REPORT'!G16</f>
        <v>9</v>
      </c>
      <c r="H16" s="50">
        <f>'WEEKLY COMPETITIVE REPORT'!H16</f>
        <v>10</v>
      </c>
      <c r="I16" s="51">
        <f>'WEEKLY COMPETITIVE REPORT'!I16/Y4</f>
        <v>2180.9651474530833</v>
      </c>
      <c r="J16" s="51">
        <f>'WEEKLY COMPETITIVE REPORT'!J16/Y4</f>
        <v>906.1662198391421</v>
      </c>
      <c r="K16" s="59">
        <f>'WEEKLY COMPETITIVE REPORT'!K16</f>
        <v>419</v>
      </c>
      <c r="L16" s="59">
        <f>'WEEKLY COMPETITIVE REPORT'!L16</f>
        <v>151</v>
      </c>
      <c r="M16" s="52">
        <f>'WEEKLY COMPETITIVE REPORT'!M16</f>
        <v>140.68047337278108</v>
      </c>
      <c r="N16" s="51">
        <f t="shared" si="0"/>
        <v>218.09651474530833</v>
      </c>
      <c r="O16" s="50">
        <f>'WEEKLY COMPETITIVE REPORT'!O16</f>
        <v>10</v>
      </c>
      <c r="P16" s="51">
        <f>'WEEKLY COMPETITIVE REPORT'!P16/Y4</f>
        <v>22111.260053619302</v>
      </c>
      <c r="Q16" s="51">
        <f>'WEEKLY COMPETITIVE REPORT'!Q16/Y4</f>
        <v>1949.0616621983913</v>
      </c>
      <c r="R16" s="59">
        <f>'WEEKLY COMPETITIVE REPORT'!R16</f>
        <v>4775</v>
      </c>
      <c r="S16" s="59">
        <f>'WEEKLY COMPETITIVE REPORT'!S16</f>
        <v>365</v>
      </c>
      <c r="T16" s="52">
        <f>'WEEKLY COMPETITIVE REPORT'!T16</f>
        <v>1034.4566712517194</v>
      </c>
      <c r="U16" s="51">
        <f>'WEEKLY COMPETITIVE REPORT'!U16/Y4</f>
        <v>133470.50938337803</v>
      </c>
      <c r="V16" s="51">
        <f t="shared" si="1"/>
        <v>2211.1260053619303</v>
      </c>
      <c r="W16" s="76">
        <f t="shared" si="2"/>
        <v>155581.76943699733</v>
      </c>
      <c r="X16" s="59">
        <f>'WEEKLY COMPETITIVE REPORT'!X16</f>
        <v>24333</v>
      </c>
      <c r="Y16" s="77">
        <f>'WEEKLY COMPETITIVE REPORT'!Y16</f>
        <v>29108</v>
      </c>
    </row>
    <row r="17" spans="1:25" ht="12.75">
      <c r="A17" s="75">
        <v>4</v>
      </c>
      <c r="B17" s="48">
        <f>'WEEKLY COMPETITIVE REPORT'!B17</f>
        <v>2</v>
      </c>
      <c r="C17" s="48" t="str">
        <f>'WEEKLY COMPETITIVE REPORT'!C17</f>
        <v>PENGUINS OF MADAGASCAR</v>
      </c>
      <c r="D17" s="48" t="str">
        <f>'WEEKLY COMPETITIVE REPORT'!D17</f>
        <v>PINGVINI Z MADAGASKARJA</v>
      </c>
      <c r="E17" s="48" t="str">
        <f>'WEEKLY COMPETITIVE REPORT'!E17</f>
        <v>FOX</v>
      </c>
      <c r="F17" s="48" t="str">
        <f>'WEEKLY COMPETITIVE REPORT'!F17</f>
        <v>Blitz</v>
      </c>
      <c r="G17" s="50">
        <f>'WEEKLY COMPETITIVE REPORT'!G17</f>
        <v>4</v>
      </c>
      <c r="H17" s="50">
        <f>'WEEKLY COMPETITIVE REPORT'!H17</f>
        <v>22</v>
      </c>
      <c r="I17" s="51">
        <f>'WEEKLY COMPETITIVE REPORT'!I17/Y4</f>
        <v>15132.707774798928</v>
      </c>
      <c r="J17" s="51">
        <f>'WEEKLY COMPETITIVE REPORT'!J17/Y4</f>
        <v>22898.123324396784</v>
      </c>
      <c r="K17" s="59">
        <f>'WEEKLY COMPETITIVE REPORT'!K17</f>
        <v>1964</v>
      </c>
      <c r="L17" s="59">
        <f>'WEEKLY COMPETITIVE REPORT'!L17</f>
        <v>2877</v>
      </c>
      <c r="M17" s="52">
        <f>'WEEKLY COMPETITIVE REPORT'!M17</f>
        <v>-33.91289076220583</v>
      </c>
      <c r="N17" s="51">
        <f t="shared" si="0"/>
        <v>687.8503533999512</v>
      </c>
      <c r="O17" s="50">
        <f>'WEEKLY COMPETITIVE REPORT'!O17</f>
        <v>22</v>
      </c>
      <c r="P17" s="51">
        <f>'WEEKLY COMPETITIVE REPORT'!P17/Y4</f>
        <v>21743.96782841823</v>
      </c>
      <c r="Q17" s="51">
        <f>'WEEKLY COMPETITIVE REPORT'!Q17/Y4</f>
        <v>28793.565683646113</v>
      </c>
      <c r="R17" s="59">
        <f>'WEEKLY COMPETITIVE REPORT'!R17</f>
        <v>3195</v>
      </c>
      <c r="S17" s="59">
        <f>'WEEKLY COMPETITIVE REPORT'!S17</f>
        <v>3921</v>
      </c>
      <c r="T17" s="52">
        <f>'WEEKLY COMPETITIVE REPORT'!T17</f>
        <v>-24.48324022346368</v>
      </c>
      <c r="U17" s="51">
        <f>'WEEKLY COMPETITIVE REPORT'!U17/Y4</f>
        <v>156777.4798927614</v>
      </c>
      <c r="V17" s="51">
        <f t="shared" si="1"/>
        <v>988.3621740190105</v>
      </c>
      <c r="W17" s="76">
        <f t="shared" si="2"/>
        <v>178521.44772117963</v>
      </c>
      <c r="X17" s="59">
        <f>'WEEKLY COMPETITIVE REPORT'!X17</f>
        <v>21312</v>
      </c>
      <c r="Y17" s="77">
        <f>'WEEKLY COMPETITIVE REPORT'!Y17</f>
        <v>24507</v>
      </c>
    </row>
    <row r="18" spans="1:25" ht="13.5" customHeight="1">
      <c r="A18" s="75">
        <v>5</v>
      </c>
      <c r="B18" s="48">
        <f>'WEEKLY COMPETITIVE REPORT'!B18</f>
        <v>4</v>
      </c>
      <c r="C18" s="48" t="str">
        <f>'WEEKLY COMPETITIVE REPORT'!C18</f>
        <v>DUMB AND DUMBER TO</v>
      </c>
      <c r="D18" s="48" t="str">
        <f>'WEEKLY COMPETITIVE REPORT'!D18</f>
        <v>BUTEC IN BUTEC DA</v>
      </c>
      <c r="E18" s="48" t="str">
        <f>'WEEKLY COMPETITIVE REPORT'!E18</f>
        <v>IND</v>
      </c>
      <c r="F18" s="48" t="str">
        <f>'WEEKLY COMPETITIVE REPORT'!F18</f>
        <v>Blitz</v>
      </c>
      <c r="G18" s="50">
        <f>'WEEKLY COMPETITIVE REPORT'!G18</f>
        <v>6</v>
      </c>
      <c r="H18" s="50">
        <f>'WEEKLY COMPETITIVE REPORT'!H18</f>
        <v>10</v>
      </c>
      <c r="I18" s="51">
        <f>'WEEKLY COMPETITIVE REPORT'!I18/Y4</f>
        <v>10750.670241286864</v>
      </c>
      <c r="J18" s="51">
        <f>'WEEKLY COMPETITIVE REPORT'!J18/Y4</f>
        <v>15233.243967828419</v>
      </c>
      <c r="K18" s="59">
        <f>'WEEKLY COMPETITIVE REPORT'!K18</f>
        <v>1394</v>
      </c>
      <c r="L18" s="59">
        <f>'WEEKLY COMPETITIVE REPORT'!L18</f>
        <v>2016</v>
      </c>
      <c r="M18" s="52">
        <f>'WEEKLY COMPETITIVE REPORT'!M18</f>
        <v>-29.426258359732486</v>
      </c>
      <c r="N18" s="51">
        <f t="shared" si="0"/>
        <v>1075.0670241286864</v>
      </c>
      <c r="O18" s="50">
        <f>'WEEKLY COMPETITIVE REPORT'!O18</f>
        <v>10</v>
      </c>
      <c r="P18" s="51">
        <f>'WEEKLY COMPETITIVE REPORT'!P18/Y4</f>
        <v>17021.447721179626</v>
      </c>
      <c r="Q18" s="51">
        <f>'WEEKLY COMPETITIVE REPORT'!Q18/Y4</f>
        <v>20486.595174262733</v>
      </c>
      <c r="R18" s="59">
        <f>'WEEKLY COMPETITIVE REPORT'!R18</f>
        <v>2588</v>
      </c>
      <c r="S18" s="59">
        <f>'WEEKLY COMPETITIVE REPORT'!S18</f>
        <v>2939</v>
      </c>
      <c r="T18" s="52">
        <f>'WEEKLY COMPETITIVE REPORT'!T18</f>
        <v>-16.914218412615327</v>
      </c>
      <c r="U18" s="51">
        <f>'WEEKLY COMPETITIVE REPORT'!U18/Y4</f>
        <v>380238.60589812335</v>
      </c>
      <c r="V18" s="51">
        <f t="shared" si="1"/>
        <v>1702.1447721179625</v>
      </c>
      <c r="W18" s="76">
        <f t="shared" si="2"/>
        <v>397260.053619303</v>
      </c>
      <c r="X18" s="59">
        <f>'WEEKLY COMPETITIVE REPORT'!X18</f>
        <v>57917</v>
      </c>
      <c r="Y18" s="77">
        <f>'WEEKLY COMPETITIVE REPORT'!Y18</f>
        <v>60505</v>
      </c>
    </row>
    <row r="19" spans="1:25" ht="12.75">
      <c r="A19" s="75">
        <v>6</v>
      </c>
      <c r="B19" s="48" t="str">
        <f>'WEEKLY COMPETITIVE REPORT'!B19</f>
        <v>New</v>
      </c>
      <c r="C19" s="48" t="str">
        <f>'WEEKLY COMPETITIVE REPORT'!C19</f>
        <v>EXODUS: GODS AND KINGS</v>
      </c>
      <c r="D19" s="48" t="str">
        <f>'WEEKLY COMPETITIVE REPORT'!D19</f>
        <v>EKSODUS: BOGOVI IN KRALJI</v>
      </c>
      <c r="E19" s="48" t="str">
        <f>'WEEKLY COMPETITIVE REPORT'!E19</f>
        <v>FOX</v>
      </c>
      <c r="F19" s="48" t="str">
        <f>'WEEKLY COMPETITIVE REPORT'!F19</f>
        <v>Blitz</v>
      </c>
      <c r="G19" s="50">
        <f>'WEEKLY COMPETITIVE REPORT'!G19</f>
        <v>1</v>
      </c>
      <c r="H19" s="50">
        <f>'WEEKLY COMPETITIVE REPORT'!H19</f>
        <v>13</v>
      </c>
      <c r="I19" s="51">
        <f>'WEEKLY COMPETITIVE REPORT'!I19/Y4</f>
        <v>10840.482573726542</v>
      </c>
      <c r="J19" s="51">
        <f>'WEEKLY COMPETITIVE REPORT'!J19/Y4</f>
        <v>0</v>
      </c>
      <c r="K19" s="59">
        <f>'WEEKLY COMPETITIVE REPORT'!K19</f>
        <v>1263</v>
      </c>
      <c r="L19" s="59">
        <f>'WEEKLY COMPETITIVE REPORT'!L19</f>
        <v>0</v>
      </c>
      <c r="M19" s="52">
        <f>'WEEKLY COMPETITIVE REPORT'!M19</f>
        <v>0</v>
      </c>
      <c r="N19" s="51">
        <f t="shared" si="0"/>
        <v>833.8832749020416</v>
      </c>
      <c r="O19" s="50">
        <f>'WEEKLY COMPETITIVE REPORT'!O19</f>
        <v>13</v>
      </c>
      <c r="P19" s="51">
        <f>'WEEKLY COMPETITIVE REPORT'!P19/Y4</f>
        <v>16455.764075067025</v>
      </c>
      <c r="Q19" s="51">
        <f>'WEEKLY COMPETITIVE REPORT'!Q19/Y4</f>
        <v>0</v>
      </c>
      <c r="R19" s="59">
        <f>'WEEKLY COMPETITIVE REPORT'!R19</f>
        <v>2111</v>
      </c>
      <c r="S19" s="59">
        <f>'WEEKLY COMPETITIVE REPORT'!S19</f>
        <v>0</v>
      </c>
      <c r="T19" s="52">
        <f>'WEEKLY COMPETITIVE REPORT'!T19</f>
        <v>0</v>
      </c>
      <c r="U19" s="51">
        <f>'WEEKLY COMPETITIVE REPORT'!U19/Y4</f>
        <v>0</v>
      </c>
      <c r="V19" s="51">
        <f t="shared" si="1"/>
        <v>1265.8280057743866</v>
      </c>
      <c r="W19" s="76">
        <f t="shared" si="2"/>
        <v>16455.764075067025</v>
      </c>
      <c r="X19" s="59">
        <f>'WEEKLY COMPETITIVE REPORT'!X19</f>
        <v>0</v>
      </c>
      <c r="Y19" s="77">
        <f>'WEEKLY COMPETITIVE REPORT'!Y19</f>
        <v>2111</v>
      </c>
    </row>
    <row r="20" spans="1:25" ht="12.75">
      <c r="A20" s="47">
        <v>7</v>
      </c>
      <c r="B20" s="48">
        <f>'WEEKLY COMPETITIVE REPORT'!B20</f>
        <v>6</v>
      </c>
      <c r="C20" s="48" t="str">
        <f>'WEEKLY COMPETITIVE REPORT'!C20</f>
        <v>L'APPRENTI PERE NOEL ET LE FLOCON MAGIQUE</v>
      </c>
      <c r="D20" s="48" t="str">
        <f>'WEEKLY COMPETITIVE REPORT'!D20</f>
        <v>BOŽIČKOV VAJENEC IN ČAROBNA SNEŽINKA</v>
      </c>
      <c r="E20" s="48" t="str">
        <f>'WEEKLY COMPETITIVE REPORT'!E20</f>
        <v>IND</v>
      </c>
      <c r="F20" s="48" t="str">
        <f>'WEEKLY COMPETITIVE REPORT'!F20</f>
        <v>FIVIA</v>
      </c>
      <c r="G20" s="50">
        <f>'WEEKLY COMPETITIVE REPORT'!G20</f>
        <v>3</v>
      </c>
      <c r="H20" s="50">
        <f>'WEEKLY COMPETITIVE REPORT'!H20</f>
        <v>11</v>
      </c>
      <c r="I20" s="51">
        <f>'WEEKLY COMPETITIVE REPORT'!I20/Y4</f>
        <v>3904.8257372654157</v>
      </c>
      <c r="J20" s="51">
        <f>'WEEKLY COMPETITIVE REPORT'!J20/Y4</f>
        <v>7734.584450402145</v>
      </c>
      <c r="K20" s="59">
        <f>'WEEKLY COMPETITIVE REPORT'!K20</f>
        <v>669</v>
      </c>
      <c r="L20" s="59">
        <f>'WEEKLY COMPETITIVE REPORT'!L20</f>
        <v>1280</v>
      </c>
      <c r="M20" s="52">
        <f>'WEEKLY COMPETITIVE REPORT'!M20</f>
        <v>-49.51473136915078</v>
      </c>
      <c r="N20" s="51">
        <f t="shared" si="0"/>
        <v>354.9841579332196</v>
      </c>
      <c r="O20" s="50">
        <f>'WEEKLY COMPETITIVE REPORT'!O20</f>
        <v>11</v>
      </c>
      <c r="P20" s="51">
        <f>'WEEKLY COMPETITIVE REPORT'!P20/Y4</f>
        <v>13659.517426273458</v>
      </c>
      <c r="Q20" s="51">
        <f>'WEEKLY COMPETITIVE REPORT'!Q20/Y4</f>
        <v>10518.766756032172</v>
      </c>
      <c r="R20" s="59">
        <f>'WEEKLY COMPETITIVE REPORT'!R20</f>
        <v>3090</v>
      </c>
      <c r="S20" s="59">
        <f>'WEEKLY COMPETITIVE REPORT'!S20</f>
        <v>1846</v>
      </c>
      <c r="T20" s="52">
        <f>'WEEKLY COMPETITIVE REPORT'!T20</f>
        <v>29.858544666751612</v>
      </c>
      <c r="U20" s="51">
        <f>'WEEKLY COMPETITIVE REPORT'!U20/Y4</f>
        <v>21887.39946380697</v>
      </c>
      <c r="V20" s="51">
        <f t="shared" si="1"/>
        <v>1241.7743114794052</v>
      </c>
      <c r="W20" s="76">
        <f t="shared" si="2"/>
        <v>35546.91689008043</v>
      </c>
      <c r="X20" s="59">
        <f>'WEEKLY COMPETITIVE REPORT'!X20</f>
        <v>3741</v>
      </c>
      <c r="Y20" s="77">
        <f>'WEEKLY COMPETITIVE REPORT'!Y20</f>
        <v>6831</v>
      </c>
    </row>
    <row r="21" spans="1:25" ht="12.75">
      <c r="A21" s="75">
        <v>8</v>
      </c>
      <c r="B21" s="48" t="str">
        <f>'WEEKLY COMPETITIVE REPORT'!B21</f>
        <v>New</v>
      </c>
      <c r="C21" s="48" t="str">
        <f>'WEEKLY COMPETITIVE REPORT'!C21</f>
        <v>FRENCH WOMAN</v>
      </c>
      <c r="D21" s="48" t="str">
        <f>'WEEKLY COMPETITIVE REPORT'!D21</f>
        <v>FRANCOZINJE</v>
      </c>
      <c r="E21" s="48" t="str">
        <f>'WEEKLY COMPETITIVE REPORT'!E21</f>
        <v>IND</v>
      </c>
      <c r="F21" s="48" t="str">
        <f>'WEEKLY COMPETITIVE REPORT'!F21</f>
        <v>Karantanija</v>
      </c>
      <c r="G21" s="50">
        <f>'WEEKLY COMPETITIVE REPORT'!G21</f>
        <v>1</v>
      </c>
      <c r="H21" s="50">
        <f>'WEEKLY COMPETITIVE REPORT'!H21</f>
        <v>9</v>
      </c>
      <c r="I21" s="51">
        <f>'WEEKLY COMPETITIVE REPORT'!I21/Y4</f>
        <v>6733.243967828418</v>
      </c>
      <c r="J21" s="51">
        <f>'WEEKLY COMPETITIVE REPORT'!J21/Y4</f>
        <v>0</v>
      </c>
      <c r="K21" s="59">
        <f>'WEEKLY COMPETITIVE REPORT'!K21</f>
        <v>896</v>
      </c>
      <c r="L21" s="59">
        <f>'WEEKLY COMPETITIVE REPORT'!L21</f>
        <v>0</v>
      </c>
      <c r="M21" s="52">
        <f>'WEEKLY COMPETITIVE REPORT'!M21</f>
        <v>0</v>
      </c>
      <c r="N21" s="51">
        <f aca="true" t="shared" si="3" ref="N21:N33">I21/H21</f>
        <v>748.138218647602</v>
      </c>
      <c r="O21" s="50">
        <f>'WEEKLY COMPETITIVE REPORT'!O21</f>
        <v>9</v>
      </c>
      <c r="P21" s="51">
        <f>'WEEKLY COMPETITIVE REPORT'!P21/Y4</f>
        <v>9950.402144772119</v>
      </c>
      <c r="Q21" s="51">
        <f>'WEEKLY COMPETITIVE REPORT'!Q21/Y4</f>
        <v>0</v>
      </c>
      <c r="R21" s="59">
        <f>'WEEKLY COMPETITIVE REPORT'!R21</f>
        <v>1427</v>
      </c>
      <c r="S21" s="59">
        <f>'WEEKLY COMPETITIVE REPORT'!S21</f>
        <v>0</v>
      </c>
      <c r="T21" s="52">
        <f>'WEEKLY COMPETITIVE REPORT'!T21</f>
        <v>0</v>
      </c>
      <c r="U21" s="51">
        <f>'WEEKLY COMPETITIVE REPORT'!U21/Y4</f>
        <v>815.0134048257373</v>
      </c>
      <c r="V21" s="51">
        <f aca="true" t="shared" si="4" ref="V21:V33">P21/O21</f>
        <v>1105.600238308013</v>
      </c>
      <c r="W21" s="76">
        <f aca="true" t="shared" si="5" ref="W21:W33">P21+U21</f>
        <v>10765.415549597856</v>
      </c>
      <c r="X21" s="59">
        <f>'WEEKLY COMPETITIVE REPORT'!X21</f>
        <v>205</v>
      </c>
      <c r="Y21" s="77">
        <f>'WEEKLY COMPETITIVE REPORT'!Y21</f>
        <v>1632</v>
      </c>
    </row>
    <row r="22" spans="1:25" ht="12.75">
      <c r="A22" s="75">
        <v>9</v>
      </c>
      <c r="B22" s="48">
        <f>'WEEKLY COMPETITIVE REPORT'!B22</f>
        <v>8</v>
      </c>
      <c r="C22" s="48" t="str">
        <f>'WEEKLY COMPETITIVE REPORT'!C22</f>
        <v>SOLAN OG LUDVIG: JUL I FLAKLYPA</v>
      </c>
      <c r="D22" s="48" t="str">
        <f>'WEEKLY COMPETITIVE REPORT'!D22</f>
        <v>JEŽEK IN VRAN PRIČARATA BOŽIČ</v>
      </c>
      <c r="E22" s="48" t="str">
        <f>'WEEKLY COMPETITIVE REPORT'!E22</f>
        <v>IND</v>
      </c>
      <c r="F22" s="48" t="str">
        <f>'WEEKLY COMPETITIVE REPORT'!F22</f>
        <v>FIVIA</v>
      </c>
      <c r="G22" s="50">
        <f>'WEEKLY COMPETITIVE REPORT'!G22</f>
        <v>2</v>
      </c>
      <c r="H22" s="50">
        <f>'WEEKLY COMPETITIVE REPORT'!H22</f>
        <v>11</v>
      </c>
      <c r="I22" s="51">
        <f>'WEEKLY COMPETITIVE REPORT'!I22/Y4</f>
        <v>3595.1742627345843</v>
      </c>
      <c r="J22" s="51">
        <f>'WEEKLY COMPETITIVE REPORT'!J22/Y4</f>
        <v>3466.4879356568363</v>
      </c>
      <c r="K22" s="59">
        <f>'WEEKLY COMPETITIVE REPORT'!K22</f>
        <v>612</v>
      </c>
      <c r="L22" s="59">
        <f>'WEEKLY COMPETITIVE REPORT'!L22</f>
        <v>535</v>
      </c>
      <c r="M22" s="52">
        <f>'WEEKLY COMPETITIVE REPORT'!M22</f>
        <v>3.712296983758705</v>
      </c>
      <c r="N22" s="51">
        <f t="shared" si="3"/>
        <v>326.8340238849622</v>
      </c>
      <c r="O22" s="50">
        <f>'WEEKLY COMPETITIVE REPORT'!O22</f>
        <v>11</v>
      </c>
      <c r="P22" s="51">
        <f>'WEEKLY COMPETITIVE REPORT'!P22/Y4</f>
        <v>8950.402144772119</v>
      </c>
      <c r="Q22" s="51">
        <f>'WEEKLY COMPETITIVE REPORT'!Q22/Y4</f>
        <v>4710.455764075067</v>
      </c>
      <c r="R22" s="59">
        <f>'WEEKLY COMPETITIVE REPORT'!R22</f>
        <v>1815</v>
      </c>
      <c r="S22" s="59">
        <f>'WEEKLY COMPETITIVE REPORT'!S22</f>
        <v>780</v>
      </c>
      <c r="T22" s="52">
        <f>'WEEKLY COMPETITIVE REPORT'!T22</f>
        <v>90.01138303927146</v>
      </c>
      <c r="U22" s="51">
        <f>'WEEKLY COMPETITIVE REPORT'!U22/Y4</f>
        <v>4710.455764075067</v>
      </c>
      <c r="V22" s="51">
        <f t="shared" si="4"/>
        <v>813.6729222520108</v>
      </c>
      <c r="W22" s="76">
        <f t="shared" si="5"/>
        <v>13660.857908847185</v>
      </c>
      <c r="X22" s="59">
        <f>'WEEKLY COMPETITIVE REPORT'!X22</f>
        <v>780</v>
      </c>
      <c r="Y22" s="77">
        <f>'WEEKLY COMPETITIVE REPORT'!Y22</f>
        <v>2595</v>
      </c>
    </row>
    <row r="23" spans="1:25" ht="12.75">
      <c r="A23" s="75">
        <v>10</v>
      </c>
      <c r="B23" s="48">
        <f>'WEEKLY COMPETITIVE REPORT'!B23</f>
        <v>5</v>
      </c>
      <c r="C23" s="48" t="str">
        <f>'WEEKLY COMPETITIVE REPORT'!C23</f>
        <v>HUNGER GAMES</v>
      </c>
      <c r="D23" s="48" t="str">
        <f>'WEEKLY COMPETITIVE REPORT'!D23</f>
        <v>IGRE LAKOTE: UPOR, 1.DEL</v>
      </c>
      <c r="E23" s="48" t="str">
        <f>'WEEKLY COMPETITIVE REPORT'!E23</f>
        <v>IND</v>
      </c>
      <c r="F23" s="48" t="str">
        <f>'WEEKLY COMPETITIVE REPORT'!F23</f>
        <v>Blitz</v>
      </c>
      <c r="G23" s="50">
        <f>'WEEKLY COMPETITIVE REPORT'!G23</f>
        <v>5</v>
      </c>
      <c r="H23" s="50">
        <f>'WEEKLY COMPETITIVE REPORT'!H23</f>
        <v>9</v>
      </c>
      <c r="I23" s="51">
        <f>'WEEKLY COMPETITIVE REPORT'!I23/Y4</f>
        <v>5315.013404825737</v>
      </c>
      <c r="J23" s="51">
        <f>'WEEKLY COMPETITIVE REPORT'!J23/Y4</f>
        <v>8856.56836461126</v>
      </c>
      <c r="K23" s="59">
        <f>'WEEKLY COMPETITIVE REPORT'!K23</f>
        <v>661</v>
      </c>
      <c r="L23" s="59">
        <f>'WEEKLY COMPETITIVE REPORT'!L23</f>
        <v>1099</v>
      </c>
      <c r="M23" s="52">
        <f>'WEEKLY COMPETITIVE REPORT'!M23</f>
        <v>-39.9878916300893</v>
      </c>
      <c r="N23" s="51">
        <f t="shared" si="3"/>
        <v>590.5570449806374</v>
      </c>
      <c r="O23" s="50">
        <f>'WEEKLY COMPETITIVE REPORT'!O23</f>
        <v>9</v>
      </c>
      <c r="P23" s="51">
        <f>'WEEKLY COMPETITIVE REPORT'!P23/Y4</f>
        <v>7361.930294906167</v>
      </c>
      <c r="Q23" s="51">
        <f>'WEEKLY COMPETITIVE REPORT'!Q23/Y4</f>
        <v>12337.801608579088</v>
      </c>
      <c r="R23" s="59">
        <f>'WEEKLY COMPETITIVE REPORT'!R23</f>
        <v>1011</v>
      </c>
      <c r="S23" s="59">
        <f>'WEEKLY COMPETITIVE REPORT'!S23</f>
        <v>1686</v>
      </c>
      <c r="T23" s="52">
        <f>'WEEKLY COMPETITIVE REPORT'!T23</f>
        <v>-40.3302911777488</v>
      </c>
      <c r="U23" s="51">
        <f>'WEEKLY COMPETITIVE REPORT'!U23/Y4</f>
        <v>155006.70241286865</v>
      </c>
      <c r="V23" s="51">
        <f t="shared" si="4"/>
        <v>817.9922549895741</v>
      </c>
      <c r="W23" s="76">
        <f t="shared" si="5"/>
        <v>162368.6327077748</v>
      </c>
      <c r="X23" s="59">
        <f>'WEEKLY COMPETITIVE REPORT'!X23</f>
        <v>21285</v>
      </c>
      <c r="Y23" s="77">
        <f>'WEEKLY COMPETITIVE REPORT'!Y23</f>
        <v>22296</v>
      </c>
    </row>
    <row r="24" spans="1:25" ht="12.75">
      <c r="A24" s="75">
        <v>11</v>
      </c>
      <c r="B24" s="48">
        <f>'WEEKLY COMPETITIVE REPORT'!B24</f>
        <v>10</v>
      </c>
      <c r="C24" s="48" t="str">
        <f>'WEEKLY COMPETITIVE REPORT'!C24</f>
        <v>GET SANTA</v>
      </c>
      <c r="D24" s="48" t="str">
        <f>'WEEKLY COMPETITIVE REPORT'!D24</f>
        <v>UJEMI BOŽIČKA</v>
      </c>
      <c r="E24" s="48" t="str">
        <f>'WEEKLY COMPETITIVE REPORT'!E24</f>
        <v>IND</v>
      </c>
      <c r="F24" s="48" t="str">
        <f>'WEEKLY COMPETITIVE REPORT'!F24</f>
        <v>Cinemania</v>
      </c>
      <c r="G24" s="50">
        <f>'WEEKLY COMPETITIVE REPORT'!G24</f>
        <v>3</v>
      </c>
      <c r="H24" s="50">
        <f>'WEEKLY COMPETITIVE REPORT'!H24</f>
        <v>9</v>
      </c>
      <c r="I24" s="51">
        <f>'WEEKLY COMPETITIVE REPORT'!I24/Y4</f>
        <v>3016.0857908847183</v>
      </c>
      <c r="J24" s="51">
        <f>'WEEKLY COMPETITIVE REPORT'!J24/Y4</f>
        <v>3369.9731903485253</v>
      </c>
      <c r="K24" s="59">
        <f>'WEEKLY COMPETITIVE REPORT'!K24</f>
        <v>471</v>
      </c>
      <c r="L24" s="59">
        <f>'WEEKLY COMPETITIVE REPORT'!L24</f>
        <v>540</v>
      </c>
      <c r="M24" s="52">
        <f>'WEEKLY COMPETITIVE REPORT'!M24</f>
        <v>-10.501193317422434</v>
      </c>
      <c r="N24" s="51">
        <f t="shared" si="3"/>
        <v>335.12064343163536</v>
      </c>
      <c r="O24" s="50">
        <f>'WEEKLY COMPETITIVE REPORT'!O24</f>
        <v>9</v>
      </c>
      <c r="P24" s="51">
        <f>'WEEKLY COMPETITIVE REPORT'!P24/Y4</f>
        <v>7091.1528150134045</v>
      </c>
      <c r="Q24" s="51">
        <f>'WEEKLY COMPETITIVE REPORT'!Q24/Y4</f>
        <v>4286.86327077748</v>
      </c>
      <c r="R24" s="59">
        <f>'WEEKLY COMPETITIVE REPORT'!R24</f>
        <v>1291</v>
      </c>
      <c r="S24" s="59">
        <f>'WEEKLY COMPETITIVE REPORT'!S24</f>
        <v>717</v>
      </c>
      <c r="T24" s="52">
        <f>'WEEKLY COMPETITIVE REPORT'!T24</f>
        <v>65.41588492808006</v>
      </c>
      <c r="U24" s="51">
        <f>'WEEKLY COMPETITIVE REPORT'!U24/Y4</f>
        <v>10684.986595174263</v>
      </c>
      <c r="V24" s="51">
        <f t="shared" si="4"/>
        <v>787.9058683348227</v>
      </c>
      <c r="W24" s="76">
        <f t="shared" si="5"/>
        <v>17776.13941018767</v>
      </c>
      <c r="X24" s="59">
        <f>'WEEKLY COMPETITIVE REPORT'!X24</f>
        <v>1715</v>
      </c>
      <c r="Y24" s="77">
        <f>'WEEKLY COMPETITIVE REPORT'!Y24</f>
        <v>3006</v>
      </c>
    </row>
    <row r="25" spans="1:25" ht="12.75">
      <c r="A25" s="75">
        <v>12</v>
      </c>
      <c r="B25" s="48">
        <f>'WEEKLY COMPETITIVE REPORT'!B25</f>
        <v>9</v>
      </c>
      <c r="C25" s="48" t="str">
        <f>'WEEKLY COMPETITIVE REPORT'!C25</f>
        <v>QU'EST-CE QU'ON A FAIT AU BON DIEU?</v>
      </c>
      <c r="D25" s="48" t="str">
        <f>'WEEKLY COMPETITIVE REPORT'!D25</f>
        <v>BOG, LE KAJ SMO ZAGREŠILI</v>
      </c>
      <c r="E25" s="48" t="str">
        <f>'WEEKLY COMPETITIVE REPORT'!E25</f>
        <v>IND</v>
      </c>
      <c r="F25" s="48" t="str">
        <f>'WEEKLY COMPETITIVE REPORT'!F25</f>
        <v>FIVIA</v>
      </c>
      <c r="G25" s="50">
        <f>'WEEKLY COMPETITIVE REPORT'!G25</f>
        <v>16</v>
      </c>
      <c r="H25" s="50">
        <f>'WEEKLY COMPETITIVE REPORT'!H25</f>
        <v>12</v>
      </c>
      <c r="I25" s="51">
        <f>'WEEKLY COMPETITIVE REPORT'!I25/Y4</f>
        <v>1784.1823056300268</v>
      </c>
      <c r="J25" s="51">
        <f>'WEEKLY COMPETITIVE REPORT'!J25/Y4</f>
        <v>2298.927613941019</v>
      </c>
      <c r="K25" s="59">
        <f>'WEEKLY COMPETITIVE REPORT'!K25</f>
        <v>246</v>
      </c>
      <c r="L25" s="59">
        <f>'WEEKLY COMPETITIVE REPORT'!L25</f>
        <v>311</v>
      </c>
      <c r="M25" s="52">
        <f>'WEEKLY COMPETITIVE REPORT'!M25</f>
        <v>-22.390670553935863</v>
      </c>
      <c r="N25" s="51">
        <f t="shared" si="3"/>
        <v>148.68185880250223</v>
      </c>
      <c r="O25" s="50">
        <f>'WEEKLY COMPETITIVE REPORT'!O25</f>
        <v>12</v>
      </c>
      <c r="P25" s="51">
        <f>'WEEKLY COMPETITIVE REPORT'!P25/Y4</f>
        <v>6008.04289544236</v>
      </c>
      <c r="Q25" s="51">
        <f>'WEEKLY COMPETITIVE REPORT'!Q25/Y4</f>
        <v>4584.450402144772</v>
      </c>
      <c r="R25" s="59">
        <f>'WEEKLY COMPETITIVE REPORT'!R25</f>
        <v>1274</v>
      </c>
      <c r="S25" s="59">
        <f>'WEEKLY COMPETITIVE REPORT'!S25</f>
        <v>750</v>
      </c>
      <c r="T25" s="52">
        <f>'WEEKLY COMPETITIVE REPORT'!T25</f>
        <v>31.05263157894737</v>
      </c>
      <c r="U25" s="51">
        <f>'WEEKLY COMPETITIVE REPORT'!U25/Y4</f>
        <v>100260.05361930295</v>
      </c>
      <c r="V25" s="51">
        <f t="shared" si="4"/>
        <v>500.6702412868633</v>
      </c>
      <c r="W25" s="76">
        <f t="shared" si="5"/>
        <v>106268.09651474531</v>
      </c>
      <c r="X25" s="59">
        <f>'WEEKLY COMPETITIVE REPORT'!X25</f>
        <v>14786</v>
      </c>
      <c r="Y25" s="77">
        <f>'WEEKLY COMPETITIVE REPORT'!Y25</f>
        <v>16060</v>
      </c>
    </row>
    <row r="26" spans="1:25" ht="12.75" customHeight="1">
      <c r="A26" s="75">
        <v>13</v>
      </c>
      <c r="B26" s="48">
        <f>'WEEKLY COMPETITIVE REPORT'!B26</f>
        <v>7</v>
      </c>
      <c r="C26" s="48" t="str">
        <f>'WEEKLY COMPETITIVE REPORT'!C26</f>
        <v>HORRIBLE BOSSES 2</v>
      </c>
      <c r="D26" s="48" t="str">
        <f>'WEEKLY COMPETITIVE REPORT'!D26</f>
        <v>KAKO SE ZNEBITI ŠEFA 2</v>
      </c>
      <c r="E26" s="48" t="str">
        <f>'WEEKLY COMPETITIVE REPORT'!E26</f>
        <v>WB</v>
      </c>
      <c r="F26" s="48" t="str">
        <f>'WEEKLY COMPETITIVE REPORT'!F26</f>
        <v>Blitz</v>
      </c>
      <c r="G26" s="50">
        <f>'WEEKLY COMPETITIVE REPORT'!G26</f>
        <v>4</v>
      </c>
      <c r="H26" s="50">
        <f>'WEEKLY COMPETITIVE REPORT'!H26</f>
        <v>9</v>
      </c>
      <c r="I26" s="51">
        <f>'WEEKLY COMPETITIVE REPORT'!I26/Y4</f>
        <v>2231.9034852546915</v>
      </c>
      <c r="J26" s="51">
        <f>'WEEKLY COMPETITIVE REPORT'!J26/Y4</f>
        <v>3631.3672922252013</v>
      </c>
      <c r="K26" s="59">
        <f>'WEEKLY COMPETITIVE REPORT'!K26</f>
        <v>279</v>
      </c>
      <c r="L26" s="59">
        <f>'WEEKLY COMPETITIVE REPORT'!L26</f>
        <v>470</v>
      </c>
      <c r="M26" s="52">
        <f>'WEEKLY COMPETITIVE REPORT'!M26</f>
        <v>-38.538205980066444</v>
      </c>
      <c r="N26" s="51">
        <f t="shared" si="3"/>
        <v>247.98927613941018</v>
      </c>
      <c r="O26" s="50">
        <f>'WEEKLY COMPETITIVE REPORT'!O26</f>
        <v>9</v>
      </c>
      <c r="P26" s="51">
        <f>'WEEKLY COMPETITIVE REPORT'!P26/Y4</f>
        <v>4085.7908847184985</v>
      </c>
      <c r="Q26" s="51">
        <f>'WEEKLY COMPETITIVE REPORT'!Q26/Y4</f>
        <v>5264.075067024129</v>
      </c>
      <c r="R26" s="59">
        <f>'WEEKLY COMPETITIVE REPORT'!R26</f>
        <v>655</v>
      </c>
      <c r="S26" s="59">
        <f>'WEEKLY COMPETITIVE REPORT'!S26</f>
        <v>758</v>
      </c>
      <c r="T26" s="52">
        <f>'WEEKLY COMPETITIVE REPORT'!T26</f>
        <v>-22.383498854087094</v>
      </c>
      <c r="U26" s="51">
        <f>'WEEKLY COMPETITIVE REPORT'!U26/Y4</f>
        <v>34841.823056300265</v>
      </c>
      <c r="V26" s="51">
        <f t="shared" si="4"/>
        <v>453.9767649687221</v>
      </c>
      <c r="W26" s="76">
        <f t="shared" si="5"/>
        <v>38927.61394101876</v>
      </c>
      <c r="X26" s="59">
        <f>'WEEKLY COMPETITIVE REPORT'!X26</f>
        <v>4903</v>
      </c>
      <c r="Y26" s="77">
        <f>'WEEKLY COMPETITIVE REPORT'!Y26</f>
        <v>5558</v>
      </c>
    </row>
    <row r="27" spans="1:25" ht="12.75" customHeight="1">
      <c r="A27" s="75">
        <v>14</v>
      </c>
      <c r="B27" s="48">
        <f>'WEEKLY COMPETITIVE REPORT'!B27</f>
        <v>12</v>
      </c>
      <c r="C27" s="48" t="str">
        <f>'WEEKLY COMPETITIVE REPORT'!C27</f>
        <v>THE BOXTROLLS</v>
      </c>
      <c r="D27" s="48" t="str">
        <f>'WEEKLY COMPETITIVE REPORT'!D27</f>
        <v>ŠKATLARJI</v>
      </c>
      <c r="E27" s="48" t="str">
        <f>'WEEKLY COMPETITIVE REPORT'!E27</f>
        <v>UNI</v>
      </c>
      <c r="F27" s="48" t="str">
        <f>'WEEKLY COMPETITIVE REPORT'!F27</f>
        <v>Karantanija</v>
      </c>
      <c r="G27" s="50">
        <f>'WEEKLY COMPETITIVE REPORT'!G27</f>
        <v>6</v>
      </c>
      <c r="H27" s="50">
        <f>'WEEKLY COMPETITIVE REPORT'!H27</f>
        <v>17</v>
      </c>
      <c r="I27" s="51">
        <f>'WEEKLY COMPETITIVE REPORT'!I27/Y4</f>
        <v>1702.4128686327078</v>
      </c>
      <c r="J27" s="51">
        <f>'WEEKLY COMPETITIVE REPORT'!J27/Y17</f>
        <v>0.06263516546292897</v>
      </c>
      <c r="K27" s="59">
        <f>'WEEKLY COMPETITIVE REPORT'!K27</f>
        <v>236</v>
      </c>
      <c r="L27" s="59">
        <f>'WEEKLY COMPETITIVE REPORT'!L27</f>
        <v>288</v>
      </c>
      <c r="M27" s="52">
        <f>'WEEKLY COMPETITIVE REPORT'!M27</f>
        <v>-17.263843648208464</v>
      </c>
      <c r="N27" s="51">
        <f t="shared" si="3"/>
        <v>100.14193344898281</v>
      </c>
      <c r="O27" s="50">
        <f>'WEEKLY COMPETITIVE REPORT'!O27</f>
        <v>17</v>
      </c>
      <c r="P27" s="51">
        <f>'WEEKLY COMPETITIVE REPORT'!P27/Y4</f>
        <v>3961.1260053619303</v>
      </c>
      <c r="Q27" s="51">
        <f>'WEEKLY COMPETITIVE REPORT'!Q27/Y17</f>
        <v>0.08948463704247767</v>
      </c>
      <c r="R27" s="59">
        <f>'WEEKLY COMPETITIVE REPORT'!R27</f>
        <v>677</v>
      </c>
      <c r="S27" s="59">
        <f>'WEEKLY COMPETITIVE REPORT'!S27</f>
        <v>451</v>
      </c>
      <c r="T27" s="52">
        <f>'WEEKLY COMPETITIVE REPORT'!T27</f>
        <v>34.746922024623785</v>
      </c>
      <c r="U27" s="51">
        <f>'WEEKLY COMPETITIVE REPORT'!U27/Y17</f>
        <v>1.2995062635165462</v>
      </c>
      <c r="V27" s="51">
        <f t="shared" si="4"/>
        <v>233.00741208011354</v>
      </c>
      <c r="W27" s="76">
        <f t="shared" si="5"/>
        <v>3962.4255116254467</v>
      </c>
      <c r="X27" s="59">
        <f>'WEEKLY COMPETITIVE REPORT'!X27</f>
        <v>6375</v>
      </c>
      <c r="Y27" s="77">
        <f>'WEEKLY COMPETITIVE REPORT'!Y27</f>
        <v>7052</v>
      </c>
    </row>
    <row r="28" spans="1:25" ht="12.75">
      <c r="A28" s="75">
        <v>15</v>
      </c>
      <c r="B28" s="48">
        <f>'WEEKLY COMPETITIVE REPORT'!B28</f>
        <v>13</v>
      </c>
      <c r="C28" s="48" t="str">
        <f>'WEEKLY COMPETITIVE REPORT'!C28</f>
        <v>INTERSTELLAR</v>
      </c>
      <c r="D28" s="48" t="str">
        <f>'WEEKLY COMPETITIVE REPORT'!D28</f>
        <v>MEDZVEZDJE</v>
      </c>
      <c r="E28" s="48" t="str">
        <f>'WEEKLY COMPETITIVE REPORT'!E28</f>
        <v>WB</v>
      </c>
      <c r="F28" s="48" t="str">
        <f>'WEEKLY COMPETITIVE REPORT'!F28</f>
        <v>Blitz</v>
      </c>
      <c r="G28" s="50">
        <f>'WEEKLY COMPETITIVE REPORT'!G28</f>
        <v>7</v>
      </c>
      <c r="H28" s="50">
        <f>'WEEKLY COMPETITIVE REPORT'!H28</f>
        <v>9</v>
      </c>
      <c r="I28" s="51">
        <f>'WEEKLY COMPETITIVE REPORT'!I28/Y4</f>
        <v>474.5308310991957</v>
      </c>
      <c r="J28" s="51">
        <f>'WEEKLY COMPETITIVE REPORT'!J28/Y17</f>
        <v>0.04586444689272453</v>
      </c>
      <c r="K28" s="59">
        <f>'WEEKLY COMPETITIVE REPORT'!K28</f>
        <v>67</v>
      </c>
      <c r="L28" s="59">
        <f>'WEEKLY COMPETITIVE REPORT'!L28</f>
        <v>171</v>
      </c>
      <c r="M28" s="52">
        <f>'WEEKLY COMPETITIVE REPORT'!M28</f>
        <v>-68.50533807829181</v>
      </c>
      <c r="N28" s="51">
        <f t="shared" si="3"/>
        <v>52.72564789991063</v>
      </c>
      <c r="O28" s="50">
        <f>'WEEKLY COMPETITIVE REPORT'!O28</f>
        <v>9</v>
      </c>
      <c r="P28" s="51">
        <f>'WEEKLY COMPETITIVE REPORT'!P28/Y4</f>
        <v>3604.55764075067</v>
      </c>
      <c r="Q28" s="51">
        <f>'WEEKLY COMPETITIVE REPORT'!Q28/Y17</f>
        <v>0.08785245032031665</v>
      </c>
      <c r="R28" s="59">
        <f>'WEEKLY COMPETITIVE REPORT'!R28</f>
        <v>624</v>
      </c>
      <c r="S28" s="59">
        <f>'WEEKLY COMPETITIVE REPORT'!S28</f>
        <v>385</v>
      </c>
      <c r="T28" s="52">
        <f>'WEEKLY COMPETITIVE REPORT'!T28</f>
        <v>24.89549465861589</v>
      </c>
      <c r="U28" s="51">
        <f>'WEEKLY COMPETITIVE REPORT'!U28/Y17</f>
        <v>4.145591055616762</v>
      </c>
      <c r="V28" s="51">
        <f t="shared" si="4"/>
        <v>400.5064045278522</v>
      </c>
      <c r="W28" s="76">
        <f t="shared" si="5"/>
        <v>3608.703231806287</v>
      </c>
      <c r="X28" s="59">
        <f>'WEEKLY COMPETITIVE REPORT'!W29</f>
        <v>266794</v>
      </c>
      <c r="Y28" s="77">
        <f>'WEEKLY COMPETITIVE REPORT'!X29</f>
        <v>51897</v>
      </c>
    </row>
    <row r="29" spans="1:25" ht="12.75">
      <c r="A29" s="75">
        <v>16</v>
      </c>
      <c r="B29" s="48">
        <f>'WEEKLY COMPETITIVE REPORT'!B29</f>
        <v>3</v>
      </c>
      <c r="C29" s="48" t="str">
        <f>'WEEKLY COMPETITIVE REPORT'!C29</f>
        <v>MAYA THE BEE</v>
      </c>
      <c r="D29" s="48" t="str">
        <f>'WEEKLY COMPETITIVE REPORT'!D29</f>
        <v>ČEBELICA MAJA</v>
      </c>
      <c r="E29" s="48" t="str">
        <f>'WEEKLY COMPETITIVE REPORT'!E29</f>
        <v>IND</v>
      </c>
      <c r="F29" s="48" t="str">
        <f>'WEEKLY COMPETITIVE REPORT'!F29</f>
        <v>Karantanija</v>
      </c>
      <c r="G29" s="50">
        <f>'WEEKLY COMPETITIVE REPORT'!G29</f>
        <v>9</v>
      </c>
      <c r="H29" s="50">
        <f>'WEEKLY COMPETITIVE REPORT'!H29</f>
        <v>17</v>
      </c>
      <c r="I29" s="51">
        <f>'WEEKLY COMPETITIVE REPORT'!I29/Y4</f>
        <v>1257.372654155496</v>
      </c>
      <c r="J29" s="51">
        <f>'WEEKLY COMPETITIVE REPORT'!J29/Y17</f>
        <v>0.32676378177663523</v>
      </c>
      <c r="K29" s="59">
        <f>'WEEKLY COMPETITIVE REPORT'!K29</f>
        <v>187</v>
      </c>
      <c r="L29" s="59">
        <f>'WEEKLY COMPETITIVE REPORT'!L29</f>
        <v>2104</v>
      </c>
      <c r="M29" s="52">
        <f>'WEEKLY COMPETITIVE REPORT'!M29</f>
        <v>-88.28671328671328</v>
      </c>
      <c r="N29" s="51">
        <f t="shared" si="3"/>
        <v>73.96309730326448</v>
      </c>
      <c r="O29" s="50">
        <f>'WEEKLY COMPETITIVE REPORT'!O29</f>
        <v>17</v>
      </c>
      <c r="P29" s="51">
        <f>'WEEKLY COMPETITIVE REPORT'!P29/Y4</f>
        <v>2658.176943699732</v>
      </c>
      <c r="Q29" s="51">
        <f>'WEEKLY COMPETITIVE REPORT'!Q29/Y17</f>
        <v>0.6499775574325702</v>
      </c>
      <c r="R29" s="59">
        <f>'WEEKLY COMPETITIVE REPORT'!R29</f>
        <v>490</v>
      </c>
      <c r="S29" s="59">
        <f>'WEEKLY COMPETITIVE REPORT'!S29</f>
        <v>4021</v>
      </c>
      <c r="T29" s="52">
        <f>'WEEKLY COMPETITIVE REPORT'!T29</f>
        <v>-87.55100759620817</v>
      </c>
      <c r="U29" s="51" t="e">
        <f>'WEEKLY COMPETITIVE REPORT'!#REF!/Y4</f>
        <v>#REF!</v>
      </c>
      <c r="V29" s="51">
        <f t="shared" si="4"/>
        <v>156.363349629396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52387</v>
      </c>
    </row>
    <row r="30" spans="1:25" ht="12.75">
      <c r="A30" s="47">
        <v>17</v>
      </c>
      <c r="B30" s="48" t="str">
        <f>'WEEKLY COMPETITIVE REPORT'!B30</f>
        <v>New</v>
      </c>
      <c r="C30" s="48" t="str">
        <f>'WEEKLY COMPETITIVE REPORT'!C30</f>
        <v>CLOUDS OF SILS MARIA</v>
      </c>
      <c r="D30" s="48" t="str">
        <f>'WEEKLY COMPETITIVE REPORT'!D30</f>
        <v>OBLAKI NAD SILS MARIO</v>
      </c>
      <c r="E30" s="48" t="str">
        <f>'WEEKLY COMPETITIVE REPORT'!E30</f>
        <v>IND</v>
      </c>
      <c r="F30" s="48" t="str">
        <f>'WEEKLY COMPETITIVE REPORT'!F30</f>
        <v>CF</v>
      </c>
      <c r="G30" s="50">
        <f>'WEEKLY COMPETITIVE REPORT'!G30</f>
        <v>1</v>
      </c>
      <c r="H30" s="50">
        <f>'WEEKLY COMPETITIVE REPORT'!H30</f>
        <v>6</v>
      </c>
      <c r="I30" s="51">
        <f>'WEEKLY COMPETITIVE REPORT'!I30/Y4</f>
        <v>1344.5040214477212</v>
      </c>
      <c r="J30" s="51">
        <f>'WEEKLY COMPETITIVE REPORT'!J30/Y17</f>
        <v>0</v>
      </c>
      <c r="K30" s="59">
        <f>'WEEKLY COMPETITIVE REPORT'!K30</f>
        <v>213</v>
      </c>
      <c r="L30" s="59">
        <f>'WEEKLY COMPETITIVE REPORT'!L30</f>
        <v>0</v>
      </c>
      <c r="M30" s="52">
        <f>'WEEKLY COMPETITIVE REPORT'!M30</f>
        <v>0</v>
      </c>
      <c r="N30" s="51">
        <f t="shared" si="3"/>
        <v>224.0840035746202</v>
      </c>
      <c r="O30" s="50">
        <f>'WEEKLY COMPETITIVE REPORT'!O30</f>
        <v>6</v>
      </c>
      <c r="P30" s="51">
        <f>'WEEKLY COMPETITIVE REPORT'!P30/Y4</f>
        <v>2521.4477211796248</v>
      </c>
      <c r="Q30" s="51">
        <f>'WEEKLY COMPETITIVE REPORT'!Q30/Y17</f>
        <v>0</v>
      </c>
      <c r="R30" s="59">
        <f>'WEEKLY COMPETITIVE REPORT'!R30</f>
        <v>414</v>
      </c>
      <c r="S30" s="59">
        <f>'WEEKLY COMPETITIVE REPORT'!S30</f>
        <v>0</v>
      </c>
      <c r="T30" s="52">
        <f>'WEEKLY COMPETITIVE REPORT'!T30</f>
        <v>0</v>
      </c>
      <c r="U30" s="51">
        <f>'WEEKLY COMPETITIVE REPORT'!U30/Y4</f>
        <v>427.61394101876675</v>
      </c>
      <c r="V30" s="51">
        <f t="shared" si="4"/>
        <v>420.2412868632708</v>
      </c>
      <c r="W30" s="76">
        <f t="shared" si="5"/>
        <v>2949.0616621983913</v>
      </c>
      <c r="X30" s="59">
        <f>'WEEKLY COMPETITIVE REPORT'!X30</f>
        <v>170</v>
      </c>
      <c r="Y30" s="77">
        <f>'WEEKLY COMPETITIVE REPORT'!Y30</f>
        <v>584</v>
      </c>
    </row>
    <row r="31" spans="1:25" ht="12.75">
      <c r="A31" s="75">
        <v>18</v>
      </c>
      <c r="B31" s="48">
        <f>'WEEKLY COMPETITIVE REPORT'!B31</f>
        <v>14</v>
      </c>
      <c r="C31" s="48" t="str">
        <f>'WEEKLY COMPETITIVE REPORT'!C31</f>
        <v>LAGGIES</v>
      </c>
      <c r="D31" s="48" t="str">
        <f>'WEEKLY COMPETITIVE REPORT'!D31</f>
        <v>VEČNA NAJSTNICA</v>
      </c>
      <c r="E31" s="48" t="str">
        <f>'WEEKLY COMPETITIVE REPORT'!E31</f>
        <v>IND</v>
      </c>
      <c r="F31" s="48" t="str">
        <f>'WEEKLY COMPETITIVE REPORT'!F31</f>
        <v>Karantanija</v>
      </c>
      <c r="G31" s="50">
        <f>'WEEKLY COMPETITIVE REPORT'!G31</f>
        <v>3</v>
      </c>
      <c r="H31" s="50">
        <f>'WEEKLY COMPETITIVE REPORT'!H31</f>
        <v>9</v>
      </c>
      <c r="I31" s="51">
        <f>'WEEKLY COMPETITIVE REPORT'!I31/Y4</f>
        <v>1017.426273458445</v>
      </c>
      <c r="J31" s="51">
        <f>'WEEKLY COMPETITIVE REPORT'!J31/Y17</f>
        <v>0.05924837801444485</v>
      </c>
      <c r="K31" s="59">
        <f>'WEEKLY COMPETITIVE REPORT'!K31</f>
        <v>135</v>
      </c>
      <c r="L31" s="59">
        <f>'WEEKLY COMPETITIVE REPORT'!L31</f>
        <v>273</v>
      </c>
      <c r="M31" s="52">
        <f>'WEEKLY COMPETITIVE REPORT'!M31</f>
        <v>-47.72727272727273</v>
      </c>
      <c r="N31" s="51">
        <f t="shared" si="3"/>
        <v>113.04736371760501</v>
      </c>
      <c r="O31" s="50">
        <f>'WEEKLY COMPETITIVE REPORT'!O31</f>
        <v>9</v>
      </c>
      <c r="P31" s="51">
        <f>'WEEKLY COMPETITIVE REPORT'!P31/Y4</f>
        <v>2260.053619302949</v>
      </c>
      <c r="Q31" s="51">
        <f>'WEEKLY COMPETITIVE REPORT'!Q31/Y17</f>
        <v>0.08128289876361856</v>
      </c>
      <c r="R31" s="59">
        <f>'WEEKLY COMPETITIVE REPORT'!R31</f>
        <v>370</v>
      </c>
      <c r="S31" s="59">
        <f>'WEEKLY COMPETITIVE REPORT'!S31</f>
        <v>402</v>
      </c>
      <c r="T31" s="52">
        <f>'WEEKLY COMPETITIVE REPORT'!T31</f>
        <v>-15.361445783132538</v>
      </c>
      <c r="U31" s="51">
        <f>'WEEKLY COMPETITIVE REPORT'!U31/Y4</f>
        <v>10010.723860589813</v>
      </c>
      <c r="V31" s="51">
        <f t="shared" si="4"/>
        <v>251.11706881143877</v>
      </c>
      <c r="W31" s="76">
        <f t="shared" si="5"/>
        <v>12270.777479892762</v>
      </c>
      <c r="X31" s="59">
        <f>'WEEKLY COMPETITIVE REPORT'!X31</f>
        <v>1504</v>
      </c>
      <c r="Y31" s="77">
        <f>'WEEKLY COMPETITIVE REPORT'!Y31</f>
        <v>1874</v>
      </c>
    </row>
    <row r="32" spans="1:25" ht="12.75">
      <c r="A32" s="75">
        <v>19</v>
      </c>
      <c r="B32" s="48" t="str">
        <f>'WEEKLY COMPETITIVE REPORT'!B32</f>
        <v>New</v>
      </c>
      <c r="C32" s="48" t="str">
        <f>'WEEKLY COMPETITIVE REPORT'!C32</f>
        <v>THE KEEPER OF LOST COUSES</v>
      </c>
      <c r="D32" s="48" t="str">
        <f>'WEEKLY COMPETITIVE REPORT'!D32</f>
        <v>ŽENSKA V KLETKI</v>
      </c>
      <c r="E32" s="48" t="str">
        <f>'WEEKLY COMPETITIVE REPORT'!E32</f>
        <v>IND</v>
      </c>
      <c r="F32" s="48" t="str">
        <f>'WEEKLY COMPETITIVE REPORT'!F32</f>
        <v>Cinemania</v>
      </c>
      <c r="G32" s="50">
        <f>'WEEKLY COMPETITIVE REPORT'!G32</f>
        <v>1</v>
      </c>
      <c r="H32" s="50">
        <f>'WEEKLY COMPETITIVE REPORT'!H32</f>
        <v>4</v>
      </c>
      <c r="I32" s="51">
        <f>'WEEKLY COMPETITIVE REPORT'!I32/Y4</f>
        <v>1313.6729222520107</v>
      </c>
      <c r="J32" s="51">
        <f>'WEEKLY COMPETITIVE REPORT'!J32/Y17</f>
        <v>0</v>
      </c>
      <c r="K32" s="59">
        <f>'WEEKLY COMPETITIVE REPORT'!K32</f>
        <v>186</v>
      </c>
      <c r="L32" s="59">
        <f>'WEEKLY COMPETITIVE REPORT'!L32</f>
        <v>0</v>
      </c>
      <c r="M32" s="52">
        <f>'WEEKLY COMPETITIVE REPORT'!M32</f>
        <v>0</v>
      </c>
      <c r="N32" s="51">
        <f t="shared" si="3"/>
        <v>328.4182305630027</v>
      </c>
      <c r="O32" s="50">
        <f>'WEEKLY COMPETITIVE REPORT'!O32</f>
        <v>4</v>
      </c>
      <c r="P32" s="51">
        <f>'WEEKLY COMPETITIVE REPORT'!P32/Y4</f>
        <v>2009.3833780160858</v>
      </c>
      <c r="Q32" s="51">
        <f>'WEEKLY COMPETITIVE REPORT'!Q32/Y17</f>
        <v>0</v>
      </c>
      <c r="R32" s="59">
        <f>'WEEKLY COMPETITIVE REPORT'!R32</f>
        <v>294</v>
      </c>
      <c r="S32" s="59">
        <f>'WEEKLY COMPETITIVE REPORT'!S32</f>
        <v>0</v>
      </c>
      <c r="T32" s="52">
        <f>'WEEKLY COMPETITIVE REPORT'!T32</f>
        <v>0</v>
      </c>
      <c r="U32" s="51">
        <f>'WEEKLY COMPETITIVE REPORT'!U32/Y4</f>
        <v>0</v>
      </c>
      <c r="V32" s="51">
        <f t="shared" si="4"/>
        <v>502.34584450402144</v>
      </c>
      <c r="W32" s="76">
        <f t="shared" si="5"/>
        <v>2009.3833780160858</v>
      </c>
      <c r="X32" s="59">
        <f>'WEEKLY COMPETITIVE REPORT'!X32</f>
        <v>0</v>
      </c>
      <c r="Y32" s="77">
        <f>'WEEKLY COMPETITIVE REPORT'!Y32</f>
        <v>294</v>
      </c>
    </row>
    <row r="33" spans="1:25" ht="12.75">
      <c r="A33" s="75">
        <v>20</v>
      </c>
      <c r="B33" s="48" t="str">
        <f>'WEEKLY COMPETITIVE REPORT'!B33</f>
        <v>New</v>
      </c>
      <c r="C33" s="48" t="str">
        <f>'WEEKLY COMPETITIVE REPORT'!C33</f>
        <v>KIS UYKUSU</v>
      </c>
      <c r="D33" s="48" t="str">
        <f>'WEEKLY COMPETITIVE REPORT'!D33</f>
        <v>ZIMSKO SPANJE</v>
      </c>
      <c r="E33" s="48" t="str">
        <f>'WEEKLY COMPETITIVE REPORT'!E33</f>
        <v>IND</v>
      </c>
      <c r="F33" s="48" t="str">
        <f>'WEEKLY COMPETITIVE REPORT'!F33</f>
        <v>FIVIA</v>
      </c>
      <c r="G33" s="50">
        <f>'WEEKLY COMPETITIVE REPORT'!G33</f>
        <v>1</v>
      </c>
      <c r="H33" s="50">
        <f>'WEEKLY COMPETITIVE REPORT'!H33</f>
        <v>2</v>
      </c>
      <c r="I33" s="51">
        <f>'WEEKLY COMPETITIVE REPORT'!I33/Y4</f>
        <v>1655.4959785522788</v>
      </c>
      <c r="J33" s="51">
        <f>'WEEKLY COMPETITIVE REPORT'!J33/Y17</f>
        <v>0</v>
      </c>
      <c r="K33" s="59">
        <f>'WEEKLY COMPETITIVE REPORT'!K33</f>
        <v>273</v>
      </c>
      <c r="L33" s="59">
        <f>'WEEKLY COMPETITIVE REPORT'!L33</f>
        <v>0</v>
      </c>
      <c r="M33" s="52">
        <f>'WEEKLY COMPETITIVE REPORT'!M33</f>
        <v>0</v>
      </c>
      <c r="N33" s="51">
        <f t="shared" si="3"/>
        <v>827.7479892761394</v>
      </c>
      <c r="O33" s="50">
        <f>'WEEKLY COMPETITIVE REPORT'!O33</f>
        <v>2</v>
      </c>
      <c r="P33" s="51">
        <f>'WEEKLY COMPETITIVE REPORT'!P33/Y4</f>
        <v>1883.378016085791</v>
      </c>
      <c r="Q33" s="51">
        <f>'WEEKLY COMPETITIVE REPORT'!Q33/Y17</f>
        <v>0</v>
      </c>
      <c r="R33" s="59">
        <f>'WEEKLY COMPETITIVE REPORT'!R33</f>
        <v>311</v>
      </c>
      <c r="S33" s="59">
        <f>'WEEKLY COMPETITIVE REPORT'!S33</f>
        <v>0</v>
      </c>
      <c r="T33" s="52">
        <f>'WEEKLY COMPETITIVE REPORT'!T33</f>
        <v>0</v>
      </c>
      <c r="U33" s="51">
        <f>'WEEKLY COMPETITIVE REPORT'!U33/Y4</f>
        <v>0</v>
      </c>
      <c r="V33" s="51">
        <f t="shared" si="4"/>
        <v>941.6890080428955</v>
      </c>
      <c r="W33" s="76">
        <f t="shared" si="5"/>
        <v>1883.378016085791</v>
      </c>
      <c r="X33" s="59">
        <f>'WEEKLY COMPETITIVE REPORT'!X33</f>
        <v>0</v>
      </c>
      <c r="Y33" s="77">
        <f>'WEEKLY COMPETITIVE REPORT'!Y33</f>
        <v>311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227</v>
      </c>
      <c r="I34" s="67">
        <f>SUM(I14:I33)</f>
        <v>171143.43163538876</v>
      </c>
      <c r="J34" s="66">
        <f>SUM(J14:J33)</f>
        <v>204291.37923027086</v>
      </c>
      <c r="K34" s="66">
        <f>SUM(K14:K33)</f>
        <v>21316</v>
      </c>
      <c r="L34" s="66">
        <f>SUM(L14:L33)</f>
        <v>27386</v>
      </c>
      <c r="M34" s="52">
        <f>'WEEKLY COMPETITIVE REPORT'!M34</f>
        <v>240.94319972227413</v>
      </c>
      <c r="N34" s="67">
        <f>I34/H34</f>
        <v>753.9358221823293</v>
      </c>
      <c r="O34" s="64">
        <f>'WEEKLY COMPETITIVE REPORT'!O34</f>
        <v>227</v>
      </c>
      <c r="P34" s="66">
        <f>SUM(P14:P33)</f>
        <v>301967.8284182304</v>
      </c>
      <c r="Q34" s="66">
        <f>SUM(Q14:Q33)</f>
        <v>296570.6136913772</v>
      </c>
      <c r="R34" s="66">
        <f>SUM(R14:R33)</f>
        <v>45561</v>
      </c>
      <c r="S34" s="66">
        <f>SUM(S14:S33)</f>
        <v>43320</v>
      </c>
      <c r="T34" s="80">
        <f>P34/Q34-100%</f>
        <v>0.018198750913567263</v>
      </c>
      <c r="U34" s="66" t="e">
        <f>SUM(U14:U33)</f>
        <v>#REF!</v>
      </c>
      <c r="V34" s="67">
        <f>P34/O34</f>
        <v>1330.2547507411032</v>
      </c>
      <c r="W34" s="66" t="e">
        <f>SUM(W14:W33)</f>
        <v>#REF!</v>
      </c>
      <c r="X34" s="66" t="e">
        <f>SUM(X14:X33)</f>
        <v>#REF!</v>
      </c>
      <c r="Y34" s="68">
        <f>SUM(Y14:Y33)</f>
        <v>332622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CENEX 1</cp:lastModifiedBy>
  <dcterms:created xsi:type="dcterms:W3CDTF">2014-10-09T11:18:01Z</dcterms:created>
  <dcterms:modified xsi:type="dcterms:W3CDTF">2014-12-29T14:21:23Z</dcterms:modified>
  <cp:category/>
  <cp:version/>
  <cp:contentType/>
  <cp:contentStatus/>
</cp:coreProperties>
</file>