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7925" windowHeight="1062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<sst xmlns="http://schemas.openxmlformats.org/spreadsheetml/2006/main" count="246" uniqueCount="81">
  <si>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</si>
  <si>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</si>
  <si>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</si>
  <si>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</si>
  <si>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</si>
  <si>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</si>
  <si>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</si>
  <si>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</si>
  <si>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</si>
  <si>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</si>
  <si>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</si>
  <si>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</si>
  <si>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</si>
  <si>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</si>
  <si>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</si>
  <si>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</si>
  <si>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</si>
  <si>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</si>
  <si>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</si>
  <si>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</si>
  <si>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</si>
  <si>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</si>
  <si>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</si>
  <si>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</si>
  <si>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</si>
  <si>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</si>
  <si>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</si>
  <si>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</si>
  <si>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</si>
  <si>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</si>
  <si>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</si>
  <si>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</si>
  <si>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</si>
  <si>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</si>
  <si>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</si>
  <si>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</si>
  <si>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</si>
  <si>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</si>
  <si>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</si>
  <si>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</si>
  <si>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</si>
  <si>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</si>
  <si>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</si>
  <si>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</si>
  <si>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</si>
  <si>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</si>
  <si>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</si>
  <si>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</si>
  <si>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</si>
  <si>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</si>
  <si>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</si>
  <si>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</si>
  <si>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New</t>
  </si>
  <si>
    <t>FIVIA</t>
  </si>
  <si>
    <t>AVATAR</t>
  </si>
  <si>
    <t>FOX</t>
  </si>
  <si>
    <t>IT'S COMPLICATED</t>
  </si>
  <si>
    <t>UP IN THE AIR</t>
  </si>
  <si>
    <t>PAR</t>
  </si>
  <si>
    <t>PRINCESS AND THE FROG</t>
  </si>
  <si>
    <t>ALVIN AND THE CHIPMUNKS 2</t>
  </si>
  <si>
    <t>MEN WHO STARE AT GOATS</t>
  </si>
  <si>
    <t>DID YOU HEAR ABOUT THE MORGANS</t>
  </si>
  <si>
    <t>SONY</t>
  </si>
  <si>
    <t>CLOUDY WITH A CHANCE OF MEATBALLS</t>
  </si>
  <si>
    <t>EDGE OF DARKNESS</t>
  </si>
  <si>
    <t>VALENTINE'S DAY</t>
  </si>
  <si>
    <t>THE WOLFMAN</t>
  </si>
  <si>
    <t>A HURT LOCKER</t>
  </si>
  <si>
    <t>AN EDUCATION</t>
  </si>
  <si>
    <t>LOVELY BONES</t>
  </si>
  <si>
    <t>LEGION</t>
  </si>
  <si>
    <t>INVICTUS</t>
  </si>
  <si>
    <t>05 - Mar</t>
  </si>
  <si>
    <t>07 - Mar</t>
  </si>
  <si>
    <t>04 - Mar</t>
  </si>
  <si>
    <t>10 - Mar</t>
  </si>
  <si>
    <t>NINE</t>
  </si>
  <si>
    <t>LAW ABIDING CITIZEN</t>
  </si>
  <si>
    <t>LEAP YEAR</t>
  </si>
  <si>
    <t>ALICE IN WONDERLAND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</si>
</sst>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L16" sqref="L16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5" t="s">
        <v>73</v>
      </c>
      <c r="K4" s="21"/>
      <c r="L4" s="86" t="s">
        <v>74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2">
        <v>0.7293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4" t="s">
        <v>75</v>
      </c>
      <c r="K5" s="8"/>
      <c r="L5" s="87" t="s">
        <v>76</v>
      </c>
      <c r="M5" s="27"/>
      <c r="N5" s="9"/>
      <c r="O5" s="9"/>
      <c r="P5" s="9"/>
      <c r="Q5" s="9"/>
      <c r="R5" s="9"/>
      <c r="S5" s="9"/>
      <c r="T5" s="30"/>
      <c r="U5" s="30"/>
      <c r="V5" s="71"/>
      <c r="W5" s="21"/>
      <c r="X5" s="70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10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40248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3">
        <v>1</v>
      </c>
      <c r="B14" s="73" t="s">
        <v>52</v>
      </c>
      <c r="C14" s="4" t="s">
        <v>79</v>
      </c>
      <c r="D14" s="16" t="s">
        <v>51</v>
      </c>
      <c r="E14" s="16" t="s">
        <v>36</v>
      </c>
      <c r="F14" s="38">
        <v>1</v>
      </c>
      <c r="G14" s="38">
        <v>8</v>
      </c>
      <c r="H14" s="25">
        <v>24721</v>
      </c>
      <c r="I14" s="25"/>
      <c r="J14" s="91">
        <v>5208</v>
      </c>
      <c r="K14" s="91"/>
      <c r="L14" s="65"/>
      <c r="M14" s="15">
        <f aca="true" t="shared" si="0" ref="M14:M34">H14/G14</f>
        <v>3090.125</v>
      </c>
      <c r="N14" s="74">
        <v>8</v>
      </c>
      <c r="O14" s="75">
        <v>34436</v>
      </c>
      <c r="P14" s="75"/>
      <c r="Q14" s="75">
        <v>7775</v>
      </c>
      <c r="R14" s="75"/>
      <c r="S14" s="65"/>
      <c r="T14" s="76">
        <v>3446</v>
      </c>
      <c r="U14" s="15">
        <f aca="true" t="shared" si="1" ref="U14:U34">O14/N14</f>
        <v>4304.5</v>
      </c>
      <c r="V14" s="76">
        <f aca="true" t="shared" si="2" ref="V14:V33">SUM(T14,O14)</f>
        <v>37882</v>
      </c>
      <c r="W14" s="76">
        <v>997</v>
      </c>
      <c r="X14" s="77">
        <f aca="true" t="shared" si="3" ref="X14:X33">SUM(W14,Q14)</f>
        <v>8772</v>
      </c>
    </row>
    <row r="15" spans="1:24" ht="12.75">
      <c r="A15" s="73">
        <v>2</v>
      </c>
      <c r="B15" s="73" t="s">
        <v>52</v>
      </c>
      <c r="C15" s="4" t="s">
        <v>80</v>
      </c>
      <c r="D15" s="16" t="s">
        <v>49</v>
      </c>
      <c r="E15" s="16" t="s">
        <v>50</v>
      </c>
      <c r="F15" s="38">
        <v>1</v>
      </c>
      <c r="G15" s="38">
        <v>8</v>
      </c>
      <c r="H15" s="25">
        <v>16790</v>
      </c>
      <c r="I15" s="25"/>
      <c r="J15" s="90">
        <v>3101</v>
      </c>
      <c r="K15" s="90"/>
      <c r="L15" s="65"/>
      <c r="M15" s="15">
        <f t="shared" si="0"/>
        <v>2098.75</v>
      </c>
      <c r="N15" s="74">
        <v>8</v>
      </c>
      <c r="O15" s="23">
        <v>22276</v>
      </c>
      <c r="P15" s="23"/>
      <c r="Q15" s="23">
        <v>4467</v>
      </c>
      <c r="R15" s="23"/>
      <c r="S15" s="65"/>
      <c r="T15" s="76"/>
      <c r="U15" s="15">
        <f t="shared" si="1"/>
        <v>2784.5</v>
      </c>
      <c r="V15" s="76">
        <f t="shared" si="2"/>
        <v>22276</v>
      </c>
      <c r="W15" s="76"/>
      <c r="X15" s="77">
        <f t="shared" si="3"/>
        <v>4467</v>
      </c>
    </row>
    <row r="16" spans="1:24" ht="12.75">
      <c r="A16" s="73">
        <v>3</v>
      </c>
      <c r="B16" s="73">
        <v>3</v>
      </c>
      <c r="C16" s="4" t="s">
        <v>54</v>
      </c>
      <c r="D16" s="16" t="s">
        <v>55</v>
      </c>
      <c r="E16" s="16" t="s">
        <v>42</v>
      </c>
      <c r="F16" s="38">
        <v>12</v>
      </c>
      <c r="G16" s="38">
        <v>18</v>
      </c>
      <c r="H16" s="15">
        <v>13640</v>
      </c>
      <c r="I16" s="15">
        <v>22831</v>
      </c>
      <c r="J16" s="15">
        <v>2320</v>
      </c>
      <c r="K16" s="15">
        <v>4013</v>
      </c>
      <c r="L16" s="65">
        <f>(H16/I16*100)-100</f>
        <v>-40.25666856467084</v>
      </c>
      <c r="M16" s="15">
        <f t="shared" si="0"/>
        <v>757.7777777777778</v>
      </c>
      <c r="N16" s="74">
        <v>18</v>
      </c>
      <c r="O16" s="15">
        <v>19167</v>
      </c>
      <c r="P16" s="15">
        <v>29899</v>
      </c>
      <c r="Q16" s="15">
        <v>3394</v>
      </c>
      <c r="R16" s="15">
        <v>5337</v>
      </c>
      <c r="S16" s="65">
        <f>(O16/P16*100)-100</f>
        <v>-35.89417706277803</v>
      </c>
      <c r="T16" s="76">
        <v>1296560</v>
      </c>
      <c r="U16" s="15">
        <f t="shared" si="1"/>
        <v>1064.8333333333333</v>
      </c>
      <c r="V16" s="76">
        <f t="shared" si="2"/>
        <v>1315727</v>
      </c>
      <c r="W16" s="76">
        <v>245055</v>
      </c>
      <c r="X16" s="77">
        <f t="shared" si="3"/>
        <v>248449</v>
      </c>
    </row>
    <row r="17" spans="1:24" ht="12.75">
      <c r="A17" s="73">
        <v>4</v>
      </c>
      <c r="B17" s="73">
        <v>1</v>
      </c>
      <c r="C17" s="4" t="s">
        <v>66</v>
      </c>
      <c r="D17" s="16" t="s">
        <v>43</v>
      </c>
      <c r="E17" s="16" t="s">
        <v>44</v>
      </c>
      <c r="F17" s="38">
        <v>3</v>
      </c>
      <c r="G17" s="38">
        <v>9</v>
      </c>
      <c r="H17" s="15">
        <v>12721</v>
      </c>
      <c r="I17" s="15">
        <v>29440</v>
      </c>
      <c r="J17" s="15">
        <v>2602</v>
      </c>
      <c r="K17" s="15">
        <v>6020</v>
      </c>
      <c r="L17" s="65">
        <f>(H17/I17*100)-100</f>
        <v>-56.79008152173913</v>
      </c>
      <c r="M17" s="15">
        <f t="shared" si="0"/>
        <v>1413.4444444444443</v>
      </c>
      <c r="N17" s="39">
        <v>9</v>
      </c>
      <c r="O17" s="15">
        <v>16691</v>
      </c>
      <c r="P17" s="15">
        <v>40668</v>
      </c>
      <c r="Q17" s="15">
        <v>3573</v>
      </c>
      <c r="R17" s="15">
        <v>8832</v>
      </c>
      <c r="S17" s="65">
        <f>(O17/P17*100)-100</f>
        <v>-58.95790301957312</v>
      </c>
      <c r="T17" s="76">
        <v>140005</v>
      </c>
      <c r="U17" s="15">
        <f t="shared" si="1"/>
        <v>1854.5555555555557</v>
      </c>
      <c r="V17" s="76">
        <f t="shared" si="2"/>
        <v>156696</v>
      </c>
      <c r="W17" s="76">
        <v>31123</v>
      </c>
      <c r="X17" s="77">
        <f t="shared" si="3"/>
        <v>34696</v>
      </c>
    </row>
    <row r="18" spans="1:24" ht="13.5" customHeight="1">
      <c r="A18" s="73">
        <v>5</v>
      </c>
      <c r="B18" s="73" t="s">
        <v>52</v>
      </c>
      <c r="C18" s="4" t="s">
        <v>78</v>
      </c>
      <c r="D18" s="16" t="s">
        <v>45</v>
      </c>
      <c r="E18" s="16" t="s">
        <v>44</v>
      </c>
      <c r="F18" s="38">
        <v>1</v>
      </c>
      <c r="G18" s="38">
        <v>5</v>
      </c>
      <c r="H18" s="15">
        <v>10826</v>
      </c>
      <c r="I18" s="15"/>
      <c r="J18" s="25">
        <v>2257</v>
      </c>
      <c r="K18" s="25"/>
      <c r="L18" s="65"/>
      <c r="M18" s="15">
        <f t="shared" si="0"/>
        <v>2165.2</v>
      </c>
      <c r="N18" s="74">
        <v>5</v>
      </c>
      <c r="O18" s="15">
        <v>14399</v>
      </c>
      <c r="P18" s="15"/>
      <c r="Q18" s="15">
        <v>3160</v>
      </c>
      <c r="R18" s="15"/>
      <c r="S18" s="65"/>
      <c r="T18" s="76">
        <v>1107</v>
      </c>
      <c r="U18" s="15">
        <f t="shared" si="1"/>
        <v>2879.8</v>
      </c>
      <c r="V18" s="76">
        <f t="shared" si="2"/>
        <v>15506</v>
      </c>
      <c r="W18" s="76">
        <v>241</v>
      </c>
      <c r="X18" s="77">
        <f t="shared" si="3"/>
        <v>3401</v>
      </c>
    </row>
    <row r="19" spans="1:24" ht="12.75">
      <c r="A19" s="73">
        <v>6</v>
      </c>
      <c r="B19" s="73">
        <v>2</v>
      </c>
      <c r="C19" s="4" t="s">
        <v>60</v>
      </c>
      <c r="D19" s="16" t="s">
        <v>55</v>
      </c>
      <c r="E19" s="16" t="s">
        <v>42</v>
      </c>
      <c r="F19" s="38">
        <v>6</v>
      </c>
      <c r="G19" s="38">
        <v>13</v>
      </c>
      <c r="H19" s="15">
        <v>12300</v>
      </c>
      <c r="I19" s="15">
        <v>25446</v>
      </c>
      <c r="J19" s="23">
        <v>3111</v>
      </c>
      <c r="K19" s="23">
        <v>5864</v>
      </c>
      <c r="L19" s="65">
        <f>(H19/I19*100)-100</f>
        <v>-51.662343786842726</v>
      </c>
      <c r="M19" s="15">
        <f t="shared" si="0"/>
        <v>946.1538461538462</v>
      </c>
      <c r="N19" s="38">
        <v>13</v>
      </c>
      <c r="O19" s="23">
        <v>13984</v>
      </c>
      <c r="P19" s="23">
        <v>33576</v>
      </c>
      <c r="Q19" s="23">
        <v>3563</v>
      </c>
      <c r="R19" s="23">
        <v>7898</v>
      </c>
      <c r="S19" s="65">
        <f>(O19/P19*100)-100</f>
        <v>-58.351203240409816</v>
      </c>
      <c r="T19" s="76">
        <v>381680</v>
      </c>
      <c r="U19" s="15">
        <f t="shared" si="1"/>
        <v>1075.6923076923076</v>
      </c>
      <c r="V19" s="76">
        <f t="shared" si="2"/>
        <v>395664</v>
      </c>
      <c r="W19" s="76">
        <v>91611</v>
      </c>
      <c r="X19" s="77">
        <f t="shared" si="3"/>
        <v>95174</v>
      </c>
    </row>
    <row r="20" spans="1:24" ht="12.75">
      <c r="A20" s="73">
        <v>7</v>
      </c>
      <c r="B20" s="73">
        <v>4</v>
      </c>
      <c r="C20" s="4" t="s">
        <v>67</v>
      </c>
      <c r="D20" s="16" t="s">
        <v>51</v>
      </c>
      <c r="E20" s="16" t="s">
        <v>36</v>
      </c>
      <c r="F20" s="38">
        <v>3</v>
      </c>
      <c r="G20" s="38">
        <v>7</v>
      </c>
      <c r="H20" s="15">
        <v>9459</v>
      </c>
      <c r="I20" s="15">
        <v>16124</v>
      </c>
      <c r="J20" s="23">
        <v>1993</v>
      </c>
      <c r="K20" s="23">
        <v>3422</v>
      </c>
      <c r="L20" s="65">
        <f>(H20/I20*100)-100</f>
        <v>-41.33589679980154</v>
      </c>
      <c r="M20" s="15">
        <f t="shared" si="0"/>
        <v>1351.2857142857142</v>
      </c>
      <c r="N20" s="38">
        <v>7</v>
      </c>
      <c r="O20" s="23">
        <v>12109</v>
      </c>
      <c r="P20" s="23">
        <v>22805</v>
      </c>
      <c r="Q20" s="23">
        <v>2678</v>
      </c>
      <c r="R20" s="23">
        <v>5111</v>
      </c>
      <c r="S20" s="65">
        <f>(O20/P20*100)-100</f>
        <v>-46.90199517649638</v>
      </c>
      <c r="T20" s="76">
        <v>65568</v>
      </c>
      <c r="U20" s="15">
        <f t="shared" si="1"/>
        <v>1729.857142857143</v>
      </c>
      <c r="V20" s="76">
        <f t="shared" si="2"/>
        <v>77677</v>
      </c>
      <c r="W20" s="76">
        <v>15032</v>
      </c>
      <c r="X20" s="77">
        <f t="shared" si="3"/>
        <v>17710</v>
      </c>
    </row>
    <row r="21" spans="1:24" ht="12.75">
      <c r="A21" s="73">
        <v>8</v>
      </c>
      <c r="B21" s="73">
        <v>6</v>
      </c>
      <c r="C21" s="4" t="s">
        <v>72</v>
      </c>
      <c r="D21" s="16" t="s">
        <v>43</v>
      </c>
      <c r="E21" s="16" t="s">
        <v>44</v>
      </c>
      <c r="F21" s="38">
        <v>2</v>
      </c>
      <c r="G21" s="38">
        <v>5</v>
      </c>
      <c r="H21" s="15">
        <v>4803</v>
      </c>
      <c r="I21" s="15">
        <v>7496</v>
      </c>
      <c r="J21" s="15">
        <v>927</v>
      </c>
      <c r="K21" s="15">
        <v>1505</v>
      </c>
      <c r="L21" s="65">
        <f>(H21/I21*100)-100</f>
        <v>-35.92582710779082</v>
      </c>
      <c r="M21" s="15">
        <f t="shared" si="0"/>
        <v>960.6</v>
      </c>
      <c r="N21" s="38">
        <v>5</v>
      </c>
      <c r="O21" s="15">
        <v>8411</v>
      </c>
      <c r="P21" s="15">
        <v>11489</v>
      </c>
      <c r="Q21" s="15">
        <v>1734</v>
      </c>
      <c r="R21" s="15">
        <v>2509</v>
      </c>
      <c r="S21" s="65">
        <f>(O21/P21*100)-100</f>
        <v>-26.79084341544086</v>
      </c>
      <c r="T21" s="92">
        <v>14593</v>
      </c>
      <c r="U21" s="15">
        <f t="shared" si="1"/>
        <v>1682.2</v>
      </c>
      <c r="V21" s="76">
        <f t="shared" si="2"/>
        <v>23004</v>
      </c>
      <c r="W21" s="76">
        <v>3327</v>
      </c>
      <c r="X21" s="77">
        <f t="shared" si="3"/>
        <v>5061</v>
      </c>
    </row>
    <row r="22" spans="1:24" ht="12.75">
      <c r="A22" s="73">
        <v>9</v>
      </c>
      <c r="B22" s="51" t="s">
        <v>52</v>
      </c>
      <c r="C22" s="4" t="s">
        <v>77</v>
      </c>
      <c r="D22" s="16" t="s">
        <v>45</v>
      </c>
      <c r="E22" s="16" t="s">
        <v>46</v>
      </c>
      <c r="F22" s="38">
        <v>1</v>
      </c>
      <c r="G22" s="38">
        <v>4</v>
      </c>
      <c r="H22" s="25">
        <v>4142</v>
      </c>
      <c r="I22" s="25"/>
      <c r="J22" s="25">
        <v>871</v>
      </c>
      <c r="K22" s="25"/>
      <c r="L22" s="65"/>
      <c r="M22" s="15">
        <f t="shared" si="0"/>
        <v>1035.5</v>
      </c>
      <c r="N22" s="39">
        <v>4</v>
      </c>
      <c r="O22" s="15">
        <v>6329</v>
      </c>
      <c r="P22" s="15"/>
      <c r="Q22" s="15">
        <v>1404</v>
      </c>
      <c r="R22" s="15"/>
      <c r="S22" s="65"/>
      <c r="T22" s="76">
        <v>1358</v>
      </c>
      <c r="U22" s="15">
        <f t="shared" si="1"/>
        <v>1582.25</v>
      </c>
      <c r="V22" s="76">
        <f t="shared" si="2"/>
        <v>7687</v>
      </c>
      <c r="W22" s="76">
        <v>344</v>
      </c>
      <c r="X22" s="77">
        <f t="shared" si="3"/>
        <v>1748</v>
      </c>
    </row>
    <row r="23" spans="1:24" ht="12.75">
      <c r="A23" s="73">
        <v>10</v>
      </c>
      <c r="B23" s="73">
        <v>7</v>
      </c>
      <c r="C23" s="4" t="s">
        <v>64</v>
      </c>
      <c r="D23" s="16" t="s">
        <v>63</v>
      </c>
      <c r="E23" s="16" t="s">
        <v>42</v>
      </c>
      <c r="F23" s="38">
        <v>4</v>
      </c>
      <c r="G23" s="38">
        <v>13</v>
      </c>
      <c r="H23" s="25">
        <v>4861</v>
      </c>
      <c r="I23" s="25">
        <v>7688</v>
      </c>
      <c r="J23" s="89">
        <v>1064</v>
      </c>
      <c r="K23" s="89">
        <v>1716</v>
      </c>
      <c r="L23" s="65">
        <f aca="true" t="shared" si="4" ref="L23:L34">(H23/I23*100)-100</f>
        <v>-36.77159209157128</v>
      </c>
      <c r="M23" s="15">
        <f t="shared" si="0"/>
        <v>373.9230769230769</v>
      </c>
      <c r="N23" s="74">
        <v>13</v>
      </c>
      <c r="O23" s="23">
        <v>5626</v>
      </c>
      <c r="P23" s="23">
        <v>9187</v>
      </c>
      <c r="Q23" s="23">
        <v>1255</v>
      </c>
      <c r="R23" s="23">
        <v>2044</v>
      </c>
      <c r="S23" s="65">
        <f aca="true" t="shared" si="5" ref="S23:S34">(O23/P23*100)-100</f>
        <v>-38.761293131599</v>
      </c>
      <c r="T23" s="76">
        <v>35554</v>
      </c>
      <c r="U23" s="15">
        <f t="shared" si="1"/>
        <v>432.7692307692308</v>
      </c>
      <c r="V23" s="76">
        <f t="shared" si="2"/>
        <v>41180</v>
      </c>
      <c r="W23" s="78">
        <v>8205</v>
      </c>
      <c r="X23" s="77">
        <f t="shared" si="3"/>
        <v>9460</v>
      </c>
    </row>
    <row r="24" spans="1:24" ht="12.75">
      <c r="A24" s="73">
        <v>11</v>
      </c>
      <c r="B24" s="73">
        <v>5</v>
      </c>
      <c r="C24" s="4" t="s">
        <v>71</v>
      </c>
      <c r="D24" s="16" t="s">
        <v>63</v>
      </c>
      <c r="E24" s="16" t="s">
        <v>42</v>
      </c>
      <c r="F24" s="38">
        <v>2</v>
      </c>
      <c r="G24" s="38">
        <v>5</v>
      </c>
      <c r="H24" s="25">
        <v>4319</v>
      </c>
      <c r="I24" s="25">
        <v>8136</v>
      </c>
      <c r="J24" s="25">
        <v>923</v>
      </c>
      <c r="K24" s="25">
        <v>1714</v>
      </c>
      <c r="L24" s="65">
        <f t="shared" si="4"/>
        <v>-46.9149459193707</v>
      </c>
      <c r="M24" s="15">
        <f t="shared" si="0"/>
        <v>863.8</v>
      </c>
      <c r="N24" s="39">
        <v>5</v>
      </c>
      <c r="O24" s="15">
        <v>5463</v>
      </c>
      <c r="P24" s="15">
        <v>11541</v>
      </c>
      <c r="Q24" s="15">
        <v>1241</v>
      </c>
      <c r="R24" s="15">
        <v>2628</v>
      </c>
      <c r="S24" s="65">
        <f t="shared" si="5"/>
        <v>-52.66441382895763</v>
      </c>
      <c r="T24" s="76">
        <v>12279</v>
      </c>
      <c r="U24" s="15">
        <f t="shared" si="1"/>
        <v>1092.6</v>
      </c>
      <c r="V24" s="76">
        <f t="shared" si="2"/>
        <v>17742</v>
      </c>
      <c r="W24" s="78">
        <v>2790</v>
      </c>
      <c r="X24" s="77">
        <f t="shared" si="3"/>
        <v>4031</v>
      </c>
    </row>
    <row r="25" spans="1:24" ht="12.75" customHeight="1">
      <c r="A25" s="52">
        <v>12</v>
      </c>
      <c r="B25" s="73">
        <v>9</v>
      </c>
      <c r="C25" s="4" t="s">
        <v>59</v>
      </c>
      <c r="D25" s="16" t="s">
        <v>49</v>
      </c>
      <c r="E25" s="16" t="s">
        <v>50</v>
      </c>
      <c r="F25" s="38">
        <v>7</v>
      </c>
      <c r="G25" s="38">
        <v>9</v>
      </c>
      <c r="H25" s="25">
        <v>2363</v>
      </c>
      <c r="I25" s="25">
        <v>6376</v>
      </c>
      <c r="J25" s="76">
        <v>702</v>
      </c>
      <c r="K25" s="76">
        <v>1517</v>
      </c>
      <c r="L25" s="65">
        <f t="shared" si="4"/>
        <v>-62.93914680050188</v>
      </c>
      <c r="M25" s="15">
        <f t="shared" si="0"/>
        <v>262.55555555555554</v>
      </c>
      <c r="N25" s="39">
        <v>9</v>
      </c>
      <c r="O25" s="15">
        <v>2596</v>
      </c>
      <c r="P25" s="15">
        <v>7697</v>
      </c>
      <c r="Q25" s="25">
        <v>755</v>
      </c>
      <c r="R25" s="25">
        <v>1869</v>
      </c>
      <c r="S25" s="65">
        <f t="shared" si="5"/>
        <v>-66.27257373002469</v>
      </c>
      <c r="T25" s="78">
        <v>81003</v>
      </c>
      <c r="U25" s="15">
        <f t="shared" si="1"/>
        <v>288.44444444444446</v>
      </c>
      <c r="V25" s="76">
        <f t="shared" si="2"/>
        <v>83599</v>
      </c>
      <c r="W25" s="76">
        <v>20011</v>
      </c>
      <c r="X25" s="77">
        <f t="shared" si="3"/>
        <v>20766</v>
      </c>
    </row>
    <row r="26" spans="1:24" ht="12.75" customHeight="1">
      <c r="A26" s="73">
        <v>13</v>
      </c>
      <c r="B26" s="52">
        <v>12</v>
      </c>
      <c r="C26" s="4" t="s">
        <v>61</v>
      </c>
      <c r="D26" s="16" t="s">
        <v>45</v>
      </c>
      <c r="E26" s="16" t="s">
        <v>53</v>
      </c>
      <c r="F26" s="38">
        <v>6</v>
      </c>
      <c r="G26" s="38">
        <v>4</v>
      </c>
      <c r="H26" s="15">
        <v>1636</v>
      </c>
      <c r="I26" s="15">
        <v>2479</v>
      </c>
      <c r="J26" s="15">
        <v>341</v>
      </c>
      <c r="K26" s="15">
        <v>501</v>
      </c>
      <c r="L26" s="65">
        <f t="shared" si="4"/>
        <v>-34.00564743848325</v>
      </c>
      <c r="M26" s="15">
        <f t="shared" si="0"/>
        <v>409</v>
      </c>
      <c r="N26" s="74">
        <v>4</v>
      </c>
      <c r="O26" s="15">
        <v>2322</v>
      </c>
      <c r="P26" s="15">
        <v>3155</v>
      </c>
      <c r="Q26" s="15">
        <v>502</v>
      </c>
      <c r="R26" s="15">
        <v>657</v>
      </c>
      <c r="S26" s="65">
        <f t="shared" si="5"/>
        <v>-26.402535657686215</v>
      </c>
      <c r="T26" s="78">
        <v>50572</v>
      </c>
      <c r="U26" s="15">
        <f t="shared" si="1"/>
        <v>580.5</v>
      </c>
      <c r="V26" s="76">
        <f t="shared" si="2"/>
        <v>52894</v>
      </c>
      <c r="W26" s="76">
        <v>11578</v>
      </c>
      <c r="X26" s="77">
        <f t="shared" si="3"/>
        <v>12080</v>
      </c>
    </row>
    <row r="27" spans="1:24" ht="12.75">
      <c r="A27" s="73">
        <v>14</v>
      </c>
      <c r="B27" s="73">
        <v>11</v>
      </c>
      <c r="C27" s="4" t="s">
        <v>65</v>
      </c>
      <c r="D27" s="16" t="s">
        <v>45</v>
      </c>
      <c r="E27" s="16" t="s">
        <v>53</v>
      </c>
      <c r="F27" s="38">
        <v>4</v>
      </c>
      <c r="G27" s="38">
        <v>4</v>
      </c>
      <c r="H27" s="82">
        <v>1544</v>
      </c>
      <c r="I27" s="82">
        <v>3145</v>
      </c>
      <c r="J27" s="89">
        <v>309</v>
      </c>
      <c r="K27" s="89">
        <v>648</v>
      </c>
      <c r="L27" s="65">
        <f t="shared" si="4"/>
        <v>-50.90620031796502</v>
      </c>
      <c r="M27" s="15">
        <f t="shared" si="0"/>
        <v>386</v>
      </c>
      <c r="N27" s="74">
        <v>4</v>
      </c>
      <c r="O27" s="15">
        <v>2171</v>
      </c>
      <c r="P27" s="15">
        <v>4447</v>
      </c>
      <c r="Q27" s="15">
        <v>451</v>
      </c>
      <c r="R27" s="15">
        <v>985</v>
      </c>
      <c r="S27" s="65">
        <f t="shared" si="5"/>
        <v>-51.18057117157635</v>
      </c>
      <c r="T27" s="76">
        <v>18591</v>
      </c>
      <c r="U27" s="15">
        <f t="shared" si="1"/>
        <v>542.75</v>
      </c>
      <c r="V27" s="76">
        <f t="shared" si="2"/>
        <v>20762</v>
      </c>
      <c r="W27" s="78">
        <v>4136</v>
      </c>
      <c r="X27" s="77">
        <f t="shared" si="3"/>
        <v>4587</v>
      </c>
    </row>
    <row r="28" spans="1:24" ht="12.75">
      <c r="A28" s="73">
        <v>15</v>
      </c>
      <c r="B28" s="73">
        <v>16</v>
      </c>
      <c r="C28" s="4" t="s">
        <v>56</v>
      </c>
      <c r="D28" s="16" t="s">
        <v>51</v>
      </c>
      <c r="E28" s="16" t="s">
        <v>36</v>
      </c>
      <c r="F28" s="38">
        <v>11</v>
      </c>
      <c r="G28" s="38">
        <v>8</v>
      </c>
      <c r="H28" s="25">
        <v>1464</v>
      </c>
      <c r="I28" s="25">
        <v>1676</v>
      </c>
      <c r="J28" s="82">
        <v>298</v>
      </c>
      <c r="K28" s="82">
        <v>334</v>
      </c>
      <c r="L28" s="65">
        <f t="shared" si="4"/>
        <v>-12.649164677804293</v>
      </c>
      <c r="M28" s="15">
        <f t="shared" si="0"/>
        <v>183</v>
      </c>
      <c r="N28" s="74">
        <v>8</v>
      </c>
      <c r="O28" s="15">
        <v>2140</v>
      </c>
      <c r="P28" s="15">
        <v>2320</v>
      </c>
      <c r="Q28" s="15">
        <v>471</v>
      </c>
      <c r="R28" s="15">
        <v>487</v>
      </c>
      <c r="S28" s="65">
        <f t="shared" si="5"/>
        <v>-7.758620689655174</v>
      </c>
      <c r="T28" s="92">
        <v>218503</v>
      </c>
      <c r="U28" s="15">
        <f t="shared" si="1"/>
        <v>267.5</v>
      </c>
      <c r="V28" s="76">
        <f t="shared" si="2"/>
        <v>220643</v>
      </c>
      <c r="W28" s="78">
        <v>49732</v>
      </c>
      <c r="X28" s="77">
        <f t="shared" si="3"/>
        <v>50203</v>
      </c>
    </row>
    <row r="29" spans="1:24" ht="12.75">
      <c r="A29" s="73">
        <v>16</v>
      </c>
      <c r="B29" s="73">
        <v>14</v>
      </c>
      <c r="C29" s="88" t="s">
        <v>68</v>
      </c>
      <c r="D29" s="16" t="s">
        <v>45</v>
      </c>
      <c r="E29" s="16" t="s">
        <v>46</v>
      </c>
      <c r="F29" s="38">
        <v>3</v>
      </c>
      <c r="G29" s="38">
        <v>2</v>
      </c>
      <c r="H29" s="25">
        <v>1094</v>
      </c>
      <c r="I29" s="25">
        <v>1611</v>
      </c>
      <c r="J29" s="25">
        <v>212</v>
      </c>
      <c r="K29" s="25">
        <v>311</v>
      </c>
      <c r="L29" s="65">
        <f t="shared" si="4"/>
        <v>-32.09186840471757</v>
      </c>
      <c r="M29" s="15">
        <f t="shared" si="0"/>
        <v>547</v>
      </c>
      <c r="N29" s="38">
        <v>2</v>
      </c>
      <c r="O29" s="23">
        <v>2118</v>
      </c>
      <c r="P29" s="23">
        <v>2519</v>
      </c>
      <c r="Q29" s="15">
        <v>452</v>
      </c>
      <c r="R29" s="15">
        <v>512</v>
      </c>
      <c r="S29" s="65">
        <f t="shared" si="5"/>
        <v>-15.91901548233426</v>
      </c>
      <c r="T29" s="76">
        <v>9439</v>
      </c>
      <c r="U29" s="15">
        <f t="shared" si="1"/>
        <v>1059</v>
      </c>
      <c r="V29" s="76">
        <f t="shared" si="2"/>
        <v>11557</v>
      </c>
      <c r="W29" s="76">
        <v>1968</v>
      </c>
      <c r="X29" s="77">
        <f t="shared" si="3"/>
        <v>2420</v>
      </c>
    </row>
    <row r="30" spans="1:24" ht="12.75">
      <c r="A30" s="73">
        <v>17</v>
      </c>
      <c r="B30" s="73">
        <v>10</v>
      </c>
      <c r="C30" s="4" t="s">
        <v>70</v>
      </c>
      <c r="D30" s="16" t="s">
        <v>58</v>
      </c>
      <c r="E30" s="16" t="s">
        <v>36</v>
      </c>
      <c r="F30" s="38">
        <v>2</v>
      </c>
      <c r="G30" s="38">
        <v>5</v>
      </c>
      <c r="H30" s="15">
        <v>1652</v>
      </c>
      <c r="I30" s="15">
        <v>4044</v>
      </c>
      <c r="J30" s="25">
        <v>330</v>
      </c>
      <c r="K30" s="25">
        <v>838</v>
      </c>
      <c r="L30" s="65">
        <f t="shared" si="4"/>
        <v>-59.14935707220574</v>
      </c>
      <c r="M30" s="15">
        <f t="shared" si="0"/>
        <v>330.4</v>
      </c>
      <c r="N30" s="74">
        <v>5</v>
      </c>
      <c r="O30" s="23">
        <v>2117</v>
      </c>
      <c r="P30" s="23">
        <v>5807</v>
      </c>
      <c r="Q30" s="23">
        <v>448</v>
      </c>
      <c r="R30" s="23">
        <v>1284</v>
      </c>
      <c r="S30" s="65">
        <f t="shared" si="5"/>
        <v>-63.54399862235233</v>
      </c>
      <c r="T30" s="76">
        <v>6871</v>
      </c>
      <c r="U30" s="15">
        <f t="shared" si="1"/>
        <v>423.4</v>
      </c>
      <c r="V30" s="76">
        <f t="shared" si="2"/>
        <v>8988</v>
      </c>
      <c r="W30" s="76">
        <v>1577</v>
      </c>
      <c r="X30" s="77">
        <f t="shared" si="3"/>
        <v>2025</v>
      </c>
    </row>
    <row r="31" spans="1:24" ht="12.75">
      <c r="A31" s="73">
        <v>18</v>
      </c>
      <c r="B31" s="73">
        <v>8</v>
      </c>
      <c r="C31" s="4" t="s">
        <v>62</v>
      </c>
      <c r="D31" s="16" t="s">
        <v>63</v>
      </c>
      <c r="E31" s="16" t="s">
        <v>42</v>
      </c>
      <c r="F31" s="38">
        <v>5</v>
      </c>
      <c r="G31" s="38">
        <v>8</v>
      </c>
      <c r="H31" s="25">
        <v>1501</v>
      </c>
      <c r="I31" s="25">
        <v>5644</v>
      </c>
      <c r="J31" s="91">
        <v>350</v>
      </c>
      <c r="K31" s="91">
        <v>1226</v>
      </c>
      <c r="L31" s="65">
        <f t="shared" si="4"/>
        <v>-73.4053862508859</v>
      </c>
      <c r="M31" s="15">
        <f t="shared" si="0"/>
        <v>187.625</v>
      </c>
      <c r="N31" s="39">
        <v>8</v>
      </c>
      <c r="O31" s="15">
        <v>1964</v>
      </c>
      <c r="P31" s="15">
        <v>7973</v>
      </c>
      <c r="Q31" s="15">
        <v>460</v>
      </c>
      <c r="R31" s="15">
        <v>1836</v>
      </c>
      <c r="S31" s="65">
        <f t="shared" si="5"/>
        <v>-75.36686316317572</v>
      </c>
      <c r="T31" s="83">
        <v>82003</v>
      </c>
      <c r="U31" s="15">
        <f t="shared" si="1"/>
        <v>245.5</v>
      </c>
      <c r="V31" s="76">
        <f t="shared" si="2"/>
        <v>83967</v>
      </c>
      <c r="W31" s="76">
        <v>18795</v>
      </c>
      <c r="X31" s="77">
        <f t="shared" si="3"/>
        <v>19255</v>
      </c>
    </row>
    <row r="32" spans="1:24" ht="12.75">
      <c r="A32" s="73">
        <v>19</v>
      </c>
      <c r="B32" s="73">
        <v>13</v>
      </c>
      <c r="C32" s="4" t="s">
        <v>57</v>
      </c>
      <c r="D32" s="16" t="s">
        <v>58</v>
      </c>
      <c r="E32" s="16" t="s">
        <v>36</v>
      </c>
      <c r="F32" s="38">
        <v>8</v>
      </c>
      <c r="G32" s="38">
        <v>5</v>
      </c>
      <c r="H32" s="15">
        <v>1029</v>
      </c>
      <c r="I32" s="15">
        <v>2042</v>
      </c>
      <c r="J32" s="15">
        <v>226</v>
      </c>
      <c r="K32" s="15">
        <v>439</v>
      </c>
      <c r="L32" s="65">
        <f t="shared" si="4"/>
        <v>-49.60822722820764</v>
      </c>
      <c r="M32" s="15">
        <f t="shared" si="0"/>
        <v>205.8</v>
      </c>
      <c r="N32" s="74">
        <v>5</v>
      </c>
      <c r="O32" s="23">
        <v>1762</v>
      </c>
      <c r="P32" s="23">
        <v>3088</v>
      </c>
      <c r="Q32" s="23">
        <v>412</v>
      </c>
      <c r="R32" s="23">
        <v>673</v>
      </c>
      <c r="S32" s="65">
        <f t="shared" si="5"/>
        <v>-42.94041450777202</v>
      </c>
      <c r="T32" s="83">
        <v>87584</v>
      </c>
      <c r="U32" s="15">
        <f t="shared" si="1"/>
        <v>352.4</v>
      </c>
      <c r="V32" s="76">
        <f t="shared" si="2"/>
        <v>89346</v>
      </c>
      <c r="W32" s="76">
        <v>19911</v>
      </c>
      <c r="X32" s="77">
        <f t="shared" si="3"/>
        <v>20323</v>
      </c>
    </row>
    <row r="33" spans="1:24" ht="13.5" thickBot="1">
      <c r="A33" s="51">
        <v>20</v>
      </c>
      <c r="B33" s="73">
        <v>17</v>
      </c>
      <c r="C33" s="4" t="s">
        <v>69</v>
      </c>
      <c r="D33" s="16" t="s">
        <v>45</v>
      </c>
      <c r="E33" s="16" t="s">
        <v>44</v>
      </c>
      <c r="F33" s="38">
        <v>3</v>
      </c>
      <c r="G33" s="38">
        <v>2</v>
      </c>
      <c r="H33" s="15">
        <v>1091</v>
      </c>
      <c r="I33" s="15">
        <v>1156</v>
      </c>
      <c r="J33" s="15">
        <v>223</v>
      </c>
      <c r="K33" s="15">
        <v>232</v>
      </c>
      <c r="L33" s="65">
        <f t="shared" si="4"/>
        <v>-5.622837370242223</v>
      </c>
      <c r="M33" s="15">
        <f t="shared" si="0"/>
        <v>545.5</v>
      </c>
      <c r="N33" s="74">
        <v>2</v>
      </c>
      <c r="O33" s="15">
        <v>1718</v>
      </c>
      <c r="P33" s="15">
        <v>1873</v>
      </c>
      <c r="Q33" s="15">
        <v>368</v>
      </c>
      <c r="R33" s="15">
        <v>392</v>
      </c>
      <c r="S33" s="65">
        <f t="shared" si="5"/>
        <v>-8.27549386011745</v>
      </c>
      <c r="T33" s="83">
        <v>5249</v>
      </c>
      <c r="U33" s="15">
        <f t="shared" si="1"/>
        <v>859</v>
      </c>
      <c r="V33" s="76">
        <f t="shared" si="2"/>
        <v>6967</v>
      </c>
      <c r="W33" s="76">
        <v>1127</v>
      </c>
      <c r="X33" s="77">
        <f t="shared" si="3"/>
        <v>1495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142</v>
      </c>
      <c r="H34" s="32">
        <f>SUM(H14:H33)</f>
        <v>131956</v>
      </c>
      <c r="I34" s="32">
        <v>148465</v>
      </c>
      <c r="J34" s="32">
        <f>SUM(J14:J33)</f>
        <v>27368</v>
      </c>
      <c r="K34" s="32">
        <v>30956</v>
      </c>
      <c r="L34" s="69">
        <f t="shared" si="4"/>
        <v>-11.119792543697173</v>
      </c>
      <c r="M34" s="33">
        <f t="shared" si="0"/>
        <v>929.2676056338029</v>
      </c>
      <c r="N34" s="35">
        <f>SUM(N14:N33)</f>
        <v>142</v>
      </c>
      <c r="O34" s="32">
        <f>SUM(O14:O33)</f>
        <v>177799</v>
      </c>
      <c r="P34" s="32">
        <v>202957</v>
      </c>
      <c r="Q34" s="32">
        <f>SUM(Q14:Q33)</f>
        <v>38563</v>
      </c>
      <c r="R34" s="32">
        <v>44158</v>
      </c>
      <c r="S34" s="69">
        <f t="shared" si="5"/>
        <v>-12.39572914459714</v>
      </c>
      <c r="T34" s="79">
        <f>SUM(T14:T33)</f>
        <v>2511965</v>
      </c>
      <c r="U34" s="33">
        <f t="shared" si="1"/>
        <v>1252.105633802817</v>
      </c>
      <c r="V34" s="81">
        <f>SUM(V14:V33)</f>
        <v>2689764</v>
      </c>
      <c r="W34" s="80">
        <f>SUM(W14:W33)</f>
        <v>527560</v>
      </c>
      <c r="X34" s="36">
        <f>SUM(X14:X33)</f>
        <v>566123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7" t="str">
        <f>'WEEKLY COMPETITIVE REPORT'!J4</f>
        <v>05 - Mar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2">
        <f>'WEEKLY COMPETITIVE REPORT'!X4</f>
        <v>0.7293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8" t="str">
        <f>'WEEKLY COMPETITIVE REPORT'!J5</f>
        <v>04 - Mar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10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40248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LEAP YEAR</v>
      </c>
      <c r="D14" s="4" t="str">
        <f>'WEEKLY COMPETITIVE REPORT'!D14</f>
        <v>UNI</v>
      </c>
      <c r="E14" s="4" t="str">
        <f>'WEEKLY COMPETITIVE REPORT'!E14</f>
        <v>Karantanija</v>
      </c>
      <c r="F14" s="38">
        <f>'WEEKLY COMPETITIVE REPORT'!F14</f>
        <v>1</v>
      </c>
      <c r="G14" s="38">
        <f>'WEEKLY COMPETITIVE REPORT'!G14</f>
        <v>8</v>
      </c>
      <c r="H14" s="15">
        <f>'WEEKLY COMPETITIVE REPORT'!H14/X4</f>
        <v>33896.887426299196</v>
      </c>
      <c r="I14" s="15">
        <f>'WEEKLY COMPETITIVE REPORT'!I14/X4</f>
        <v>0</v>
      </c>
      <c r="J14" s="23">
        <f>'WEEKLY COMPETITIVE REPORT'!J14</f>
        <v>5208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4237.1109282873995</v>
      </c>
      <c r="N14" s="38">
        <f>'WEEKLY COMPETITIVE REPORT'!N14</f>
        <v>8</v>
      </c>
      <c r="O14" s="15">
        <f>'WEEKLY COMPETITIVE REPORT'!O14/X4</f>
        <v>47217.880159056636</v>
      </c>
      <c r="P14" s="15">
        <f>'WEEKLY COMPETITIVE REPORT'!P14/X4</f>
        <v>0</v>
      </c>
      <c r="Q14" s="23">
        <f>'WEEKLY COMPETITIVE REPORT'!Q14</f>
        <v>7775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4725.078842725902</v>
      </c>
      <c r="U14" s="15">
        <f aca="true" t="shared" si="1" ref="U14:U20">O14/N14</f>
        <v>5902.2350198820795</v>
      </c>
      <c r="V14" s="26">
        <f aca="true" t="shared" si="2" ref="V14:V20">O14+T14</f>
        <v>51942.95900178254</v>
      </c>
      <c r="W14" s="23">
        <f>'WEEKLY COMPETITIVE REPORT'!W14</f>
        <v>997</v>
      </c>
      <c r="X14" s="57">
        <f>'WEEKLY COMPETITIVE REPORT'!X14</f>
        <v>8772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ALICE IN WONDERLAND</v>
      </c>
      <c r="D15" s="4" t="str">
        <f>'WEEKLY COMPETITIVE REPORT'!D15</f>
        <v>WDI</v>
      </c>
      <c r="E15" s="4" t="str">
        <f>'WEEKLY COMPETITIVE REPORT'!E15</f>
        <v>CENEX</v>
      </c>
      <c r="F15" s="38">
        <f>'WEEKLY COMPETITIVE REPORT'!F15</f>
        <v>1</v>
      </c>
      <c r="G15" s="38">
        <f>'WEEKLY COMPETITIVE REPORT'!G15</f>
        <v>8</v>
      </c>
      <c r="H15" s="15">
        <f>'WEEKLY COMPETITIVE REPORT'!H15/X4</f>
        <v>23022.075963252435</v>
      </c>
      <c r="I15" s="15">
        <f>'WEEKLY COMPETITIVE REPORT'!I15/X4</f>
        <v>0</v>
      </c>
      <c r="J15" s="23">
        <f>'WEEKLY COMPETITIVE REPORT'!J15</f>
        <v>3101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2877.7594954065544</v>
      </c>
      <c r="N15" s="38">
        <f>'WEEKLY COMPETITIVE REPORT'!N15</f>
        <v>8</v>
      </c>
      <c r="O15" s="15">
        <f>'WEEKLY COMPETITIVE REPORT'!O15/X4</f>
        <v>30544.357603181135</v>
      </c>
      <c r="P15" s="15">
        <f>'WEEKLY COMPETITIVE REPORT'!P15/X4</f>
        <v>0</v>
      </c>
      <c r="Q15" s="23">
        <f>'WEEKLY COMPETITIVE REPORT'!Q15</f>
        <v>4467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0</v>
      </c>
      <c r="U15" s="15">
        <f t="shared" si="1"/>
        <v>3818.044700397642</v>
      </c>
      <c r="V15" s="26">
        <f t="shared" si="2"/>
        <v>30544.357603181135</v>
      </c>
      <c r="W15" s="23">
        <f>'WEEKLY COMPETITIVE REPORT'!W15</f>
        <v>0</v>
      </c>
      <c r="X15" s="57">
        <f>'WEEKLY COMPETITIVE REPORT'!X15</f>
        <v>4467</v>
      </c>
    </row>
    <row r="16" spans="1:24" ht="12.75">
      <c r="A16" s="51">
        <v>3</v>
      </c>
      <c r="B16" s="4">
        <f>'WEEKLY COMPETITIVE REPORT'!B16</f>
        <v>3</v>
      </c>
      <c r="C16" s="4" t="str">
        <f>'WEEKLY COMPETITIVE REPORT'!C16</f>
        <v>AVATAR</v>
      </c>
      <c r="D16" s="4" t="str">
        <f>'WEEKLY COMPETITIVE REPORT'!D16</f>
        <v>FOX</v>
      </c>
      <c r="E16" s="4" t="str">
        <f>'WEEKLY COMPETITIVE REPORT'!E16</f>
        <v>CF</v>
      </c>
      <c r="F16" s="38">
        <f>'WEEKLY COMPETITIVE REPORT'!F16</f>
        <v>12</v>
      </c>
      <c r="G16" s="38">
        <f>'WEEKLY COMPETITIVE REPORT'!G16</f>
        <v>18</v>
      </c>
      <c r="H16" s="15">
        <f>'WEEKLY COMPETITIVE REPORT'!H16/X4</f>
        <v>18702.865761689292</v>
      </c>
      <c r="I16" s="15">
        <f>'WEEKLY COMPETITIVE REPORT'!I16/X4</f>
        <v>31305.361305361308</v>
      </c>
      <c r="J16" s="23">
        <f>'WEEKLY COMPETITIVE REPORT'!J16</f>
        <v>2320</v>
      </c>
      <c r="K16" s="23">
        <f>'WEEKLY COMPETITIVE REPORT'!K16</f>
        <v>4013</v>
      </c>
      <c r="L16" s="65">
        <f>'WEEKLY COMPETITIVE REPORT'!L16</f>
        <v>-40.25666856467084</v>
      </c>
      <c r="M16" s="15">
        <f t="shared" si="0"/>
        <v>1039.0480978716273</v>
      </c>
      <c r="N16" s="38">
        <f>'WEEKLY COMPETITIVE REPORT'!N16</f>
        <v>18</v>
      </c>
      <c r="O16" s="15">
        <f>'WEEKLY COMPETITIVE REPORT'!O16/X4</f>
        <v>26281.3656931304</v>
      </c>
      <c r="P16" s="15">
        <f>'WEEKLY COMPETITIVE REPORT'!P16/X4</f>
        <v>40996.84629096394</v>
      </c>
      <c r="Q16" s="23">
        <f>'WEEKLY COMPETITIVE REPORT'!Q16</f>
        <v>3394</v>
      </c>
      <c r="R16" s="23">
        <f>'WEEKLY COMPETITIVE REPORT'!R16</f>
        <v>5337</v>
      </c>
      <c r="S16" s="65">
        <f>'WEEKLY COMPETITIVE REPORT'!S16</f>
        <v>-35.89417706277803</v>
      </c>
      <c r="T16" s="15">
        <f>'WEEKLY COMPETITIVE REPORT'!T16/X4</f>
        <v>1777814.342520225</v>
      </c>
      <c r="U16" s="15">
        <f t="shared" si="1"/>
        <v>1460.0758718405777</v>
      </c>
      <c r="V16" s="26">
        <f t="shared" si="2"/>
        <v>1804095.7082133554</v>
      </c>
      <c r="W16" s="23">
        <f>'WEEKLY COMPETITIVE REPORT'!W16</f>
        <v>245055</v>
      </c>
      <c r="X16" s="57">
        <f>'WEEKLY COMPETITIVE REPORT'!X16</f>
        <v>248449</v>
      </c>
    </row>
    <row r="17" spans="1:24" ht="12.75">
      <c r="A17" s="51">
        <v>4</v>
      </c>
      <c r="B17" s="4">
        <f>'WEEKLY COMPETITIVE REPORT'!B17</f>
        <v>1</v>
      </c>
      <c r="C17" s="4" t="str">
        <f>'WEEKLY COMPETITIVE REPORT'!C17</f>
        <v>VALENTINE'S DAY</v>
      </c>
      <c r="D17" s="4" t="str">
        <f>'WEEKLY COMPETITIVE REPORT'!D17</f>
        <v>WB</v>
      </c>
      <c r="E17" s="4" t="str">
        <f>'WEEKLY COMPETITIVE REPORT'!E17</f>
        <v>Blitz</v>
      </c>
      <c r="F17" s="38">
        <f>'WEEKLY COMPETITIVE REPORT'!F17</f>
        <v>3</v>
      </c>
      <c r="G17" s="38">
        <f>'WEEKLY COMPETITIVE REPORT'!G17</f>
        <v>9</v>
      </c>
      <c r="H17" s="15">
        <f>'WEEKLY COMPETITIVE REPORT'!H17/X4</f>
        <v>17442.753325106267</v>
      </c>
      <c r="I17" s="15">
        <f>'WEEKLY COMPETITIVE REPORT'!I17/X4</f>
        <v>40367.475661593315</v>
      </c>
      <c r="J17" s="23">
        <f>'WEEKLY COMPETITIVE REPORT'!J17</f>
        <v>2602</v>
      </c>
      <c r="K17" s="23">
        <f>'WEEKLY COMPETITIVE REPORT'!K17</f>
        <v>6020</v>
      </c>
      <c r="L17" s="65">
        <f>'WEEKLY COMPETITIVE REPORT'!L17</f>
        <v>-56.79008152173913</v>
      </c>
      <c r="M17" s="15">
        <f t="shared" si="0"/>
        <v>1938.0837027895852</v>
      </c>
      <c r="N17" s="38">
        <f>'WEEKLY COMPETITIVE REPORT'!N17</f>
        <v>9</v>
      </c>
      <c r="O17" s="15">
        <f>'WEEKLY COMPETITIVE REPORT'!O17/X4</f>
        <v>22886.329356917595</v>
      </c>
      <c r="P17" s="15">
        <f>'WEEKLY COMPETITIVE REPORT'!P17/X4</f>
        <v>55763.06046894283</v>
      </c>
      <c r="Q17" s="23">
        <f>'WEEKLY COMPETITIVE REPORT'!Q17</f>
        <v>3573</v>
      </c>
      <c r="R17" s="23">
        <f>'WEEKLY COMPETITIVE REPORT'!R17</f>
        <v>8832</v>
      </c>
      <c r="S17" s="65">
        <f>'WEEKLY COMPETITIVE REPORT'!S17</f>
        <v>-58.95790301957312</v>
      </c>
      <c r="T17" s="15">
        <f>'WEEKLY COMPETITIVE REPORT'!T17/X4</f>
        <v>191971.75373645962</v>
      </c>
      <c r="U17" s="15">
        <f t="shared" si="1"/>
        <v>2542.925484101955</v>
      </c>
      <c r="V17" s="26">
        <f t="shared" si="2"/>
        <v>214858.0830933772</v>
      </c>
      <c r="W17" s="23">
        <f>'WEEKLY COMPETITIVE REPORT'!W17</f>
        <v>31123</v>
      </c>
      <c r="X17" s="57">
        <f>'WEEKLY COMPETITIVE REPORT'!X17</f>
        <v>34696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LAW ABIDING CITIZEN</v>
      </c>
      <c r="D18" s="4" t="str">
        <f>'WEEKLY COMPETITIVE REPORT'!D18</f>
        <v>INDEP</v>
      </c>
      <c r="E18" s="4" t="str">
        <f>'WEEKLY COMPETITIVE REPORT'!E18</f>
        <v>Blitz</v>
      </c>
      <c r="F18" s="38">
        <f>'WEEKLY COMPETITIVE REPORT'!F18</f>
        <v>1</v>
      </c>
      <c r="G18" s="38">
        <f>'WEEKLY COMPETITIVE REPORT'!G18</f>
        <v>5</v>
      </c>
      <c r="H18" s="15">
        <f>'WEEKLY COMPETITIVE REPORT'!H18/X4</f>
        <v>14844.371314959551</v>
      </c>
      <c r="I18" s="15">
        <f>'WEEKLY COMPETITIVE REPORT'!I18/X4</f>
        <v>0</v>
      </c>
      <c r="J18" s="23">
        <f>'WEEKLY COMPETITIVE REPORT'!J18</f>
        <v>2257</v>
      </c>
      <c r="K18" s="23">
        <f>'WEEKLY COMPETITIVE REPORT'!K18</f>
        <v>0</v>
      </c>
      <c r="L18" s="65">
        <f>'WEEKLY COMPETITIVE REPORT'!L18</f>
        <v>0</v>
      </c>
      <c r="M18" s="15">
        <f t="shared" si="0"/>
        <v>2968.87426299191</v>
      </c>
      <c r="N18" s="38">
        <f>'WEEKLY COMPETITIVE REPORT'!N18</f>
        <v>5</v>
      </c>
      <c r="O18" s="15">
        <f>'WEEKLY COMPETITIVE REPORT'!O18/X4</f>
        <v>19743.589743589746</v>
      </c>
      <c r="P18" s="15">
        <f>'WEEKLY COMPETITIVE REPORT'!P18/X4</f>
        <v>0</v>
      </c>
      <c r="Q18" s="23">
        <f>'WEEKLY COMPETITIVE REPORT'!Q18</f>
        <v>3160</v>
      </c>
      <c r="R18" s="23">
        <f>'WEEKLY COMPETITIVE REPORT'!R18</f>
        <v>0</v>
      </c>
      <c r="S18" s="65">
        <f>'WEEKLY COMPETITIVE REPORT'!S18</f>
        <v>0</v>
      </c>
      <c r="T18" s="15">
        <f>'WEEKLY COMPETITIVE REPORT'!T18/X4</f>
        <v>1517.8938708350474</v>
      </c>
      <c r="U18" s="15">
        <f t="shared" si="1"/>
        <v>3948.717948717949</v>
      </c>
      <c r="V18" s="26">
        <f t="shared" si="2"/>
        <v>21261.483614424793</v>
      </c>
      <c r="W18" s="23">
        <f>'WEEKLY COMPETITIVE REPORT'!W18</f>
        <v>241</v>
      </c>
      <c r="X18" s="57">
        <f>'WEEKLY COMPETITIVE REPORT'!X18</f>
        <v>3401</v>
      </c>
    </row>
    <row r="19" spans="1:24" ht="12.75">
      <c r="A19" s="51">
        <v>6</v>
      </c>
      <c r="B19" s="4">
        <f>'WEEKLY COMPETITIVE REPORT'!B19</f>
        <v>2</v>
      </c>
      <c r="C19" s="4" t="str">
        <f>'WEEKLY COMPETITIVE REPORT'!C19</f>
        <v>ALVIN AND THE CHIPMUNKS 2</v>
      </c>
      <c r="D19" s="4" t="str">
        <f>'WEEKLY COMPETITIVE REPORT'!D19</f>
        <v>FOX</v>
      </c>
      <c r="E19" s="4" t="str">
        <f>'WEEKLY COMPETITIVE REPORT'!E19</f>
        <v>CF</v>
      </c>
      <c r="F19" s="38">
        <f>'WEEKLY COMPETITIVE REPORT'!F19</f>
        <v>6</v>
      </c>
      <c r="G19" s="38">
        <f>'WEEKLY COMPETITIVE REPORT'!G19</f>
        <v>13</v>
      </c>
      <c r="H19" s="15">
        <f>'WEEKLY COMPETITIVE REPORT'!H19/X4</f>
        <v>16865.487453722748</v>
      </c>
      <c r="I19" s="15">
        <f>'WEEKLY COMPETITIVE REPORT'!I19/X4</f>
        <v>34890.991361579596</v>
      </c>
      <c r="J19" s="23">
        <f>'WEEKLY COMPETITIVE REPORT'!J19</f>
        <v>3111</v>
      </c>
      <c r="K19" s="23">
        <f>'WEEKLY COMPETITIVE REPORT'!K19</f>
        <v>5864</v>
      </c>
      <c r="L19" s="65">
        <f>'WEEKLY COMPETITIVE REPORT'!L19</f>
        <v>-51.662343786842726</v>
      </c>
      <c r="M19" s="15">
        <f t="shared" si="0"/>
        <v>1297.3451887479036</v>
      </c>
      <c r="N19" s="38">
        <f>'WEEKLY COMPETITIVE REPORT'!N19</f>
        <v>13</v>
      </c>
      <c r="O19" s="15">
        <f>'WEEKLY COMPETITIVE REPORT'!O19/X4</f>
        <v>19174.550939256824</v>
      </c>
      <c r="P19" s="15">
        <f>'WEEKLY COMPETITIVE REPORT'!P19/X4</f>
        <v>46038.66721513781</v>
      </c>
      <c r="Q19" s="23">
        <f>'WEEKLY COMPETITIVE REPORT'!Q19</f>
        <v>3563</v>
      </c>
      <c r="R19" s="23">
        <f>'WEEKLY COMPETITIVE REPORT'!R19</f>
        <v>7898</v>
      </c>
      <c r="S19" s="65">
        <f>'WEEKLY COMPETITIVE REPORT'!S19</f>
        <v>-58.351203240409816</v>
      </c>
      <c r="T19" s="15">
        <f>'WEEKLY COMPETITIVE REPORT'!T19/X4</f>
        <v>523351.15864527633</v>
      </c>
      <c r="U19" s="15">
        <f t="shared" si="1"/>
        <v>1474.9654568659096</v>
      </c>
      <c r="V19" s="26">
        <f t="shared" si="2"/>
        <v>542525.7095845331</v>
      </c>
      <c r="W19" s="23">
        <f>'WEEKLY COMPETITIVE REPORT'!W19</f>
        <v>91611</v>
      </c>
      <c r="X19" s="57">
        <f>'WEEKLY COMPETITIVE REPORT'!X19</f>
        <v>95174</v>
      </c>
    </row>
    <row r="20" spans="1:24" ht="12.75">
      <c r="A20" s="52">
        <v>7</v>
      </c>
      <c r="B20" s="4">
        <f>'WEEKLY COMPETITIVE REPORT'!B20</f>
        <v>4</v>
      </c>
      <c r="C20" s="4" t="str">
        <f>'WEEKLY COMPETITIVE REPORT'!C20</f>
        <v>THE WOLFMAN</v>
      </c>
      <c r="D20" s="4" t="str">
        <f>'WEEKLY COMPETITIVE REPORT'!D20</f>
        <v>UNI</v>
      </c>
      <c r="E20" s="4" t="str">
        <f>'WEEKLY COMPETITIVE REPORT'!E20</f>
        <v>Karantanija</v>
      </c>
      <c r="F20" s="38">
        <f>'WEEKLY COMPETITIVE REPORT'!F20</f>
        <v>3</v>
      </c>
      <c r="G20" s="38">
        <f>'WEEKLY COMPETITIVE REPORT'!G20</f>
        <v>7</v>
      </c>
      <c r="H20" s="15">
        <f>'WEEKLY COMPETITIVE REPORT'!H20/X4</f>
        <v>12969.971205265323</v>
      </c>
      <c r="I20" s="15">
        <f>'WEEKLY COMPETITIVE REPORT'!I20/X4</f>
        <v>22108.87152063623</v>
      </c>
      <c r="J20" s="23">
        <f>'WEEKLY COMPETITIVE REPORT'!J20</f>
        <v>1993</v>
      </c>
      <c r="K20" s="23">
        <f>'WEEKLY COMPETITIVE REPORT'!K20</f>
        <v>3422</v>
      </c>
      <c r="L20" s="65">
        <f>'WEEKLY COMPETITIVE REPORT'!L20</f>
        <v>-41.33589679980154</v>
      </c>
      <c r="M20" s="15">
        <f t="shared" si="0"/>
        <v>1852.8530293236176</v>
      </c>
      <c r="N20" s="38">
        <f>'WEEKLY COMPETITIVE REPORT'!N20</f>
        <v>7</v>
      </c>
      <c r="O20" s="15">
        <f>'WEEKLY COMPETITIVE REPORT'!O20/X4</f>
        <v>16603.592485945428</v>
      </c>
      <c r="P20" s="15">
        <f>'WEEKLY COMPETITIVE REPORT'!P20/X4</f>
        <v>31269.71068147539</v>
      </c>
      <c r="Q20" s="23">
        <f>'WEEKLY COMPETITIVE REPORT'!Q20</f>
        <v>2678</v>
      </c>
      <c r="R20" s="23">
        <f>'WEEKLY COMPETITIVE REPORT'!R20</f>
        <v>5111</v>
      </c>
      <c r="S20" s="65">
        <f>'WEEKLY COMPETITIVE REPORT'!S20</f>
        <v>-46.90199517649638</v>
      </c>
      <c r="T20" s="15">
        <f>'WEEKLY COMPETITIVE REPORT'!T20/X4</f>
        <v>89905.38872891814</v>
      </c>
      <c r="U20" s="15">
        <f t="shared" si="1"/>
        <v>2371.94178370649</v>
      </c>
      <c r="V20" s="26">
        <f t="shared" si="2"/>
        <v>106508.98121486357</v>
      </c>
      <c r="W20" s="23">
        <f>'WEEKLY COMPETITIVE REPORT'!W20</f>
        <v>15032</v>
      </c>
      <c r="X20" s="57">
        <f>'WEEKLY COMPETITIVE REPORT'!X20</f>
        <v>17710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INVICTUS</v>
      </c>
      <c r="D21" s="4" t="str">
        <f>'WEEKLY COMPETITIVE REPORT'!D21</f>
        <v>WB</v>
      </c>
      <c r="E21" s="4" t="str">
        <f>'WEEKLY COMPETITIVE REPORT'!E21</f>
        <v>Blitz</v>
      </c>
      <c r="F21" s="38">
        <f>'WEEKLY COMPETITIVE REPORT'!F21</f>
        <v>2</v>
      </c>
      <c r="G21" s="38">
        <f>'WEEKLY COMPETITIVE REPORT'!G21</f>
        <v>5</v>
      </c>
      <c r="H21" s="15">
        <f>'WEEKLY COMPETITIVE REPORT'!H21/X4</f>
        <v>6585.767174002469</v>
      </c>
      <c r="I21" s="15">
        <f>'WEEKLY COMPETITIVE REPORT'!I21/X4</f>
        <v>10278.349101878513</v>
      </c>
      <c r="J21" s="23">
        <f>'WEEKLY COMPETITIVE REPORT'!J21</f>
        <v>927</v>
      </c>
      <c r="K21" s="23">
        <f>'WEEKLY COMPETITIVE REPORT'!K21</f>
        <v>1505</v>
      </c>
      <c r="L21" s="65">
        <f>'WEEKLY COMPETITIVE REPORT'!L21</f>
        <v>-35.92582710779082</v>
      </c>
      <c r="M21" s="15">
        <f aca="true" t="shared" si="3" ref="M21:M33">H21/G21</f>
        <v>1317.1534348004939</v>
      </c>
      <c r="N21" s="38">
        <f>'WEEKLY COMPETITIVE REPORT'!N21</f>
        <v>5</v>
      </c>
      <c r="O21" s="15">
        <f>'WEEKLY COMPETITIVE REPORT'!O21/X4</f>
        <v>11532.976827094475</v>
      </c>
      <c r="P21" s="15">
        <f>'WEEKLY COMPETITIVE REPORT'!P21/X4</f>
        <v>15753.46222405046</v>
      </c>
      <c r="Q21" s="23">
        <f>'WEEKLY COMPETITIVE REPORT'!Q21</f>
        <v>1734</v>
      </c>
      <c r="R21" s="23">
        <f>'WEEKLY COMPETITIVE REPORT'!R21</f>
        <v>2509</v>
      </c>
      <c r="S21" s="65">
        <f>'WEEKLY COMPETITIVE REPORT'!S21</f>
        <v>-26.79084341544086</v>
      </c>
      <c r="T21" s="15">
        <f>'WEEKLY COMPETITIVE REPORT'!T21/X4</f>
        <v>20009.598244892364</v>
      </c>
      <c r="U21" s="15">
        <f aca="true" t="shared" si="4" ref="U21:U33">O21/N21</f>
        <v>2306.595365418895</v>
      </c>
      <c r="V21" s="26">
        <f aca="true" t="shared" si="5" ref="V21:V33">O21+T21</f>
        <v>31542.575071986837</v>
      </c>
      <c r="W21" s="23">
        <f>'WEEKLY COMPETITIVE REPORT'!W21</f>
        <v>3327</v>
      </c>
      <c r="X21" s="57">
        <f>'WEEKLY COMPETITIVE REPORT'!X21</f>
        <v>5061</v>
      </c>
    </row>
    <row r="22" spans="1:24" ht="12.75">
      <c r="A22" s="51">
        <v>9</v>
      </c>
      <c r="B22" s="4" t="str">
        <f>'WEEKLY COMPETITIVE REPORT'!B22</f>
        <v>New</v>
      </c>
      <c r="C22" s="4" t="str">
        <f>'WEEKLY COMPETITIVE REPORT'!C22</f>
        <v>NINE</v>
      </c>
      <c r="D22" s="4" t="str">
        <f>'WEEKLY COMPETITIVE REPORT'!D22</f>
        <v>INDEP</v>
      </c>
      <c r="E22" s="4" t="str">
        <f>'WEEKLY COMPETITIVE REPORT'!E22</f>
        <v>Cinemania</v>
      </c>
      <c r="F22" s="38">
        <f>'WEEKLY COMPETITIVE REPORT'!F22</f>
        <v>1</v>
      </c>
      <c r="G22" s="38">
        <f>'WEEKLY COMPETITIVE REPORT'!G22</f>
        <v>4</v>
      </c>
      <c r="H22" s="15">
        <f>'WEEKLY COMPETITIVE REPORT'!H22/X4</f>
        <v>5679.418620595092</v>
      </c>
      <c r="I22" s="15">
        <f>'WEEKLY COMPETITIVE REPORT'!I22/X4</f>
        <v>0</v>
      </c>
      <c r="J22" s="23">
        <f>'WEEKLY COMPETITIVE REPORT'!J22</f>
        <v>871</v>
      </c>
      <c r="K22" s="23">
        <f>'WEEKLY COMPETITIVE REPORT'!K22</f>
        <v>0</v>
      </c>
      <c r="L22" s="65">
        <f>'WEEKLY COMPETITIVE REPORT'!L22</f>
        <v>0</v>
      </c>
      <c r="M22" s="15">
        <f t="shared" si="3"/>
        <v>1419.854655148773</v>
      </c>
      <c r="N22" s="38">
        <f>'WEEKLY COMPETITIVE REPORT'!N22</f>
        <v>4</v>
      </c>
      <c r="O22" s="15">
        <f>'WEEKLY COMPETITIVE REPORT'!O22/X4</f>
        <v>8678.184560537502</v>
      </c>
      <c r="P22" s="15">
        <f>'WEEKLY COMPETITIVE REPORT'!P22/X4</f>
        <v>0</v>
      </c>
      <c r="Q22" s="23">
        <f>'WEEKLY COMPETITIVE REPORT'!Q22</f>
        <v>1404</v>
      </c>
      <c r="R22" s="23">
        <f>'WEEKLY COMPETITIVE REPORT'!R22</f>
        <v>0</v>
      </c>
      <c r="S22" s="65">
        <f>'WEEKLY COMPETITIVE REPORT'!S22</f>
        <v>0</v>
      </c>
      <c r="T22" s="15">
        <f>'WEEKLY COMPETITIVE REPORT'!T22/X4</f>
        <v>1862.0595091183327</v>
      </c>
      <c r="U22" s="15">
        <f t="shared" si="4"/>
        <v>2169.5461401343755</v>
      </c>
      <c r="V22" s="26">
        <f t="shared" si="5"/>
        <v>10540.244069655835</v>
      </c>
      <c r="W22" s="23">
        <f>'WEEKLY COMPETITIVE REPORT'!W22</f>
        <v>344</v>
      </c>
      <c r="X22" s="57">
        <f>'WEEKLY COMPETITIVE REPORT'!X22</f>
        <v>1748</v>
      </c>
    </row>
    <row r="23" spans="1:24" ht="12.75">
      <c r="A23" s="51">
        <v>10</v>
      </c>
      <c r="B23" s="4">
        <f>'WEEKLY COMPETITIVE REPORT'!B23</f>
        <v>7</v>
      </c>
      <c r="C23" s="4" t="str">
        <f>'WEEKLY COMPETITIVE REPORT'!C23</f>
        <v>CLOUDY WITH A CHANCE OF MEATBALLS</v>
      </c>
      <c r="D23" s="4" t="str">
        <f>'WEEKLY COMPETITIVE REPORT'!D23</f>
        <v>SONY</v>
      </c>
      <c r="E23" s="4" t="str">
        <f>'WEEKLY COMPETITIVE REPORT'!E23</f>
        <v>CF</v>
      </c>
      <c r="F23" s="38">
        <f>'WEEKLY COMPETITIVE REPORT'!F23</f>
        <v>4</v>
      </c>
      <c r="G23" s="38">
        <f>'WEEKLY COMPETITIVE REPORT'!G23</f>
        <v>13</v>
      </c>
      <c r="H23" s="15">
        <f>'WEEKLY COMPETITIVE REPORT'!H23/X4</f>
        <v>6665.295488824901</v>
      </c>
      <c r="I23" s="15">
        <f>'WEEKLY COMPETITIVE REPORT'!I23/X4</f>
        <v>10541.6152474976</v>
      </c>
      <c r="J23" s="23">
        <f>'WEEKLY COMPETITIVE REPORT'!J23</f>
        <v>1064</v>
      </c>
      <c r="K23" s="23">
        <f>'WEEKLY COMPETITIVE REPORT'!K23</f>
        <v>1716</v>
      </c>
      <c r="L23" s="65">
        <f>'WEEKLY COMPETITIVE REPORT'!L23</f>
        <v>-36.77159209157128</v>
      </c>
      <c r="M23" s="15">
        <f t="shared" si="3"/>
        <v>512.7150376019155</v>
      </c>
      <c r="N23" s="38">
        <f>'WEEKLY COMPETITIVE REPORT'!N23</f>
        <v>13</v>
      </c>
      <c r="O23" s="15">
        <f>'WEEKLY COMPETITIVE REPORT'!O23/X4</f>
        <v>7714.24653777595</v>
      </c>
      <c r="P23" s="15">
        <f>'WEEKLY COMPETITIVE REPORT'!P23/X4</f>
        <v>12597.010832304952</v>
      </c>
      <c r="Q23" s="23">
        <f>'WEEKLY COMPETITIVE REPORT'!Q23</f>
        <v>1255</v>
      </c>
      <c r="R23" s="23">
        <f>'WEEKLY COMPETITIVE REPORT'!R23</f>
        <v>2044</v>
      </c>
      <c r="S23" s="65">
        <f>'WEEKLY COMPETITIVE REPORT'!S23</f>
        <v>-38.761293131599</v>
      </c>
      <c r="T23" s="15">
        <f>'WEEKLY COMPETITIVE REPORT'!T23/X4</f>
        <v>48750.856986151106</v>
      </c>
      <c r="U23" s="15">
        <f t="shared" si="4"/>
        <v>593.4035798289192</v>
      </c>
      <c r="V23" s="26">
        <f t="shared" si="5"/>
        <v>56465.10352392706</v>
      </c>
      <c r="W23" s="23">
        <f>'WEEKLY COMPETITIVE REPORT'!W23</f>
        <v>8205</v>
      </c>
      <c r="X23" s="57">
        <f>'WEEKLY COMPETITIVE REPORT'!X23</f>
        <v>9460</v>
      </c>
    </row>
    <row r="24" spans="1:24" ht="12.75">
      <c r="A24" s="51">
        <v>11</v>
      </c>
      <c r="B24" s="4">
        <f>'WEEKLY COMPETITIVE REPORT'!B24</f>
        <v>5</v>
      </c>
      <c r="C24" s="4" t="str">
        <f>'WEEKLY COMPETITIVE REPORT'!C24</f>
        <v>LEGION</v>
      </c>
      <c r="D24" s="4" t="str">
        <f>'WEEKLY COMPETITIVE REPORT'!D24</f>
        <v>SONY</v>
      </c>
      <c r="E24" s="4" t="str">
        <f>'WEEKLY COMPETITIVE REPORT'!E24</f>
        <v>CF</v>
      </c>
      <c r="F24" s="38">
        <f>'WEEKLY COMPETITIVE REPORT'!F24</f>
        <v>2</v>
      </c>
      <c r="G24" s="38">
        <f>'WEEKLY COMPETITIVE REPORT'!G24</f>
        <v>5</v>
      </c>
      <c r="H24" s="15">
        <f>'WEEKLY COMPETITIVE REPORT'!H24/X4</f>
        <v>5922.117098587687</v>
      </c>
      <c r="I24" s="15">
        <f>'WEEKLY COMPETITIVE REPORT'!I24/X4</f>
        <v>11155.902920608803</v>
      </c>
      <c r="J24" s="23">
        <f>'WEEKLY COMPETITIVE REPORT'!J24</f>
        <v>923</v>
      </c>
      <c r="K24" s="23">
        <f>'WEEKLY COMPETITIVE REPORT'!K24</f>
        <v>1714</v>
      </c>
      <c r="L24" s="65">
        <f>'WEEKLY COMPETITIVE REPORT'!L24</f>
        <v>-46.9149459193707</v>
      </c>
      <c r="M24" s="15">
        <f t="shared" si="3"/>
        <v>1184.4234197175374</v>
      </c>
      <c r="N24" s="38">
        <f>'WEEKLY COMPETITIVE REPORT'!N24</f>
        <v>5</v>
      </c>
      <c r="O24" s="15">
        <f>'WEEKLY COMPETITIVE REPORT'!O24/X4</f>
        <v>7490.7445495680795</v>
      </c>
      <c r="P24" s="15">
        <f>'WEEKLY COMPETITIVE REPORT'!P24/X4</f>
        <v>15824.763471822296</v>
      </c>
      <c r="Q24" s="23">
        <f>'WEEKLY COMPETITIVE REPORT'!Q24</f>
        <v>1241</v>
      </c>
      <c r="R24" s="23">
        <f>'WEEKLY COMPETITIVE REPORT'!R24</f>
        <v>2628</v>
      </c>
      <c r="S24" s="65">
        <f>'WEEKLY COMPETITIVE REPORT'!S24</f>
        <v>-52.66441382895763</v>
      </c>
      <c r="T24" s="15">
        <f>'WEEKLY COMPETITIVE REPORT'!T24/X4</f>
        <v>16836.692719045663</v>
      </c>
      <c r="U24" s="15">
        <f t="shared" si="4"/>
        <v>1498.1489099136159</v>
      </c>
      <c r="V24" s="26">
        <f t="shared" si="5"/>
        <v>24327.437268613743</v>
      </c>
      <c r="W24" s="23">
        <f>'WEEKLY COMPETITIVE REPORT'!W24</f>
        <v>2790</v>
      </c>
      <c r="X24" s="57">
        <f>'WEEKLY COMPETITIVE REPORT'!X24</f>
        <v>4031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PRINCESS AND THE FROG</v>
      </c>
      <c r="D25" s="4" t="str">
        <f>'WEEKLY COMPETITIVE REPORT'!D25</f>
        <v>WDI</v>
      </c>
      <c r="E25" s="4" t="str">
        <f>'WEEKLY COMPETITIVE REPORT'!E25</f>
        <v>CENEX</v>
      </c>
      <c r="F25" s="38">
        <f>'WEEKLY COMPETITIVE REPORT'!F25</f>
        <v>7</v>
      </c>
      <c r="G25" s="38">
        <f>'WEEKLY COMPETITIVE REPORT'!G25</f>
        <v>9</v>
      </c>
      <c r="H25" s="15">
        <f>'WEEKLY COMPETITIVE REPORT'!H25/X4</f>
        <v>3240.09324009324</v>
      </c>
      <c r="I25" s="15">
        <f>'WEEKLY COMPETITIVE REPORT'!I25/X4</f>
        <v>8742.629919100507</v>
      </c>
      <c r="J25" s="23">
        <f>'WEEKLY COMPETITIVE REPORT'!J25</f>
        <v>702</v>
      </c>
      <c r="K25" s="23">
        <f>'WEEKLY COMPETITIVE REPORT'!K25</f>
        <v>1517</v>
      </c>
      <c r="L25" s="65">
        <f>'WEEKLY COMPETITIVE REPORT'!L25</f>
        <v>-62.93914680050188</v>
      </c>
      <c r="M25" s="15">
        <f t="shared" si="3"/>
        <v>360.01036001036005</v>
      </c>
      <c r="N25" s="38">
        <f>'WEEKLY COMPETITIVE REPORT'!N25</f>
        <v>9</v>
      </c>
      <c r="O25" s="15">
        <f>'WEEKLY COMPETITIVE REPORT'!O25/X4</f>
        <v>3559.5776772247364</v>
      </c>
      <c r="P25" s="15">
        <f>'WEEKLY COMPETITIVE REPORT'!P25/X4</f>
        <v>10553.955848073496</v>
      </c>
      <c r="Q25" s="23">
        <f>'WEEKLY COMPETITIVE REPORT'!Q25</f>
        <v>755</v>
      </c>
      <c r="R25" s="23">
        <f>'WEEKLY COMPETITIVE REPORT'!R25</f>
        <v>1869</v>
      </c>
      <c r="S25" s="65">
        <f>'WEEKLY COMPETITIVE REPORT'!S25</f>
        <v>-66.27257373002469</v>
      </c>
      <c r="T25" s="15">
        <f>'WEEKLY COMPETITIVE REPORT'!T25/X4</f>
        <v>111069.51871657754</v>
      </c>
      <c r="U25" s="15">
        <f t="shared" si="4"/>
        <v>395.5086308027485</v>
      </c>
      <c r="V25" s="26">
        <f t="shared" si="5"/>
        <v>114629.09639380228</v>
      </c>
      <c r="W25" s="23">
        <f>'WEEKLY COMPETITIVE REPORT'!W25</f>
        <v>20011</v>
      </c>
      <c r="X25" s="57">
        <f>'WEEKLY COMPETITIVE REPORT'!X25</f>
        <v>20766</v>
      </c>
    </row>
    <row r="26" spans="1:24" ht="12.75" customHeight="1">
      <c r="A26" s="51">
        <v>13</v>
      </c>
      <c r="B26" s="4">
        <f>'WEEKLY COMPETITIVE REPORT'!B26</f>
        <v>12</v>
      </c>
      <c r="C26" s="4" t="str">
        <f>'WEEKLY COMPETITIVE REPORT'!C26</f>
        <v>MEN WHO STARE AT GOATS</v>
      </c>
      <c r="D26" s="4" t="str">
        <f>'WEEKLY COMPETITIVE REPORT'!D26</f>
        <v>INDEP</v>
      </c>
      <c r="E26" s="4" t="str">
        <f>'WEEKLY COMPETITIVE REPORT'!E26</f>
        <v>FIVIA</v>
      </c>
      <c r="F26" s="38">
        <f>'WEEKLY COMPETITIVE REPORT'!F26</f>
        <v>6</v>
      </c>
      <c r="G26" s="38">
        <f>'WEEKLY COMPETITIVE REPORT'!G26</f>
        <v>4</v>
      </c>
      <c r="H26" s="15">
        <f>'WEEKLY COMPETITIVE REPORT'!H26/X4</f>
        <v>2243.2469491293023</v>
      </c>
      <c r="I26" s="15">
        <f>'WEEKLY COMPETITIVE REPORT'!I26/X4</f>
        <v>3399.1498697381053</v>
      </c>
      <c r="J26" s="23">
        <f>'WEEKLY COMPETITIVE REPORT'!J26</f>
        <v>341</v>
      </c>
      <c r="K26" s="23">
        <f>'WEEKLY COMPETITIVE REPORT'!K26</f>
        <v>501</v>
      </c>
      <c r="L26" s="65">
        <f>'WEEKLY COMPETITIVE REPORT'!L26</f>
        <v>-34.00564743848325</v>
      </c>
      <c r="M26" s="15">
        <f t="shared" si="3"/>
        <v>560.8117372823256</v>
      </c>
      <c r="N26" s="38">
        <f>'WEEKLY COMPETITIVE REPORT'!N26</f>
        <v>4</v>
      </c>
      <c r="O26" s="15">
        <f>'WEEKLY COMPETITIVE REPORT'!O26/X4</f>
        <v>3183.874948580831</v>
      </c>
      <c r="P26" s="15">
        <f>'WEEKLY COMPETITIVE REPORT'!P26/X4</f>
        <v>4326.066090771973</v>
      </c>
      <c r="Q26" s="23">
        <f>'WEEKLY COMPETITIVE REPORT'!Q26</f>
        <v>502</v>
      </c>
      <c r="R26" s="23">
        <f>'WEEKLY COMPETITIVE REPORT'!R26</f>
        <v>657</v>
      </c>
      <c r="S26" s="65">
        <f>'WEEKLY COMPETITIVE REPORT'!S26</f>
        <v>-26.402535657686215</v>
      </c>
      <c r="T26" s="15">
        <f>'WEEKLY COMPETITIVE REPORT'!T26/X4</f>
        <v>69343.20581379405</v>
      </c>
      <c r="U26" s="15">
        <f t="shared" si="4"/>
        <v>795.9687371452078</v>
      </c>
      <c r="V26" s="26">
        <f t="shared" si="5"/>
        <v>72527.08076237488</v>
      </c>
      <c r="W26" s="23">
        <f>'WEEKLY COMPETITIVE REPORT'!W26</f>
        <v>11578</v>
      </c>
      <c r="X26" s="57">
        <f>'WEEKLY COMPETITIVE REPORT'!X26</f>
        <v>12080</v>
      </c>
    </row>
    <row r="27" spans="1:24" ht="12.75" customHeight="1">
      <c r="A27" s="51">
        <v>14</v>
      </c>
      <c r="B27" s="4">
        <f>'WEEKLY COMPETITIVE REPORT'!B27</f>
        <v>11</v>
      </c>
      <c r="C27" s="4" t="str">
        <f>'WEEKLY COMPETITIVE REPORT'!C27</f>
        <v>EDGE OF DARKNESS</v>
      </c>
      <c r="D27" s="4" t="str">
        <f>'WEEKLY COMPETITIVE REPORT'!D27</f>
        <v>INDEP</v>
      </c>
      <c r="E27" s="4" t="str">
        <f>'WEEKLY COMPETITIVE REPORT'!E27</f>
        <v>FIVIA</v>
      </c>
      <c r="F27" s="38">
        <f>'WEEKLY COMPETITIVE REPORT'!F27</f>
        <v>4</v>
      </c>
      <c r="G27" s="38">
        <f>'WEEKLY COMPETITIVE REPORT'!G27</f>
        <v>4</v>
      </c>
      <c r="H27" s="15">
        <f>'WEEKLY COMPETITIVE REPORT'!H27/X4</f>
        <v>2117.098587686823</v>
      </c>
      <c r="I27" s="15">
        <f>'WEEKLY COMPETITIVE REPORT'!I27/X17</f>
        <v>0.09064445469218353</v>
      </c>
      <c r="J27" s="23">
        <f>'WEEKLY COMPETITIVE REPORT'!J27</f>
        <v>309</v>
      </c>
      <c r="K27" s="23">
        <f>'WEEKLY COMPETITIVE REPORT'!K27</f>
        <v>648</v>
      </c>
      <c r="L27" s="65">
        <f>'WEEKLY COMPETITIVE REPORT'!L27</f>
        <v>-50.90620031796502</v>
      </c>
      <c r="M27" s="15">
        <f t="shared" si="3"/>
        <v>529.2746469217058</v>
      </c>
      <c r="N27" s="38">
        <f>'WEEKLY COMPETITIVE REPORT'!N27</f>
        <v>4</v>
      </c>
      <c r="O27" s="15">
        <f>'WEEKLY COMPETITIVE REPORT'!O27/X4</f>
        <v>2976.8270944741535</v>
      </c>
      <c r="P27" s="15">
        <f>'WEEKLY COMPETITIVE REPORT'!P27/X17</f>
        <v>0.12817039428176158</v>
      </c>
      <c r="Q27" s="23">
        <f>'WEEKLY COMPETITIVE REPORT'!Q27</f>
        <v>451</v>
      </c>
      <c r="R27" s="23">
        <f>'WEEKLY COMPETITIVE REPORT'!R27</f>
        <v>985</v>
      </c>
      <c r="S27" s="65">
        <f>'WEEKLY COMPETITIVE REPORT'!S27</f>
        <v>-51.18057117157635</v>
      </c>
      <c r="T27" s="15">
        <f>'WEEKLY COMPETITIVE REPORT'!T27/X17</f>
        <v>0.5358254553839059</v>
      </c>
      <c r="U27" s="15">
        <f t="shared" si="4"/>
        <v>744.2067736185384</v>
      </c>
      <c r="V27" s="26">
        <f t="shared" si="5"/>
        <v>2977.3629199295374</v>
      </c>
      <c r="W27" s="23">
        <f>'WEEKLY COMPETITIVE REPORT'!W27</f>
        <v>4136</v>
      </c>
      <c r="X27" s="57">
        <f>'WEEKLY COMPETITIVE REPORT'!X27</f>
        <v>4587</v>
      </c>
    </row>
    <row r="28" spans="1:24" ht="12.75">
      <c r="A28" s="51">
        <v>15</v>
      </c>
      <c r="B28" s="4">
        <f>'WEEKLY COMPETITIVE REPORT'!B28</f>
        <v>16</v>
      </c>
      <c r="C28" s="4" t="str">
        <f>'WEEKLY COMPETITIVE REPORT'!C28</f>
        <v>IT'S COMPLICATED</v>
      </c>
      <c r="D28" s="4" t="str">
        <f>'WEEKLY COMPETITIVE REPORT'!D28</f>
        <v>UNI</v>
      </c>
      <c r="E28" s="4" t="str">
        <f>'WEEKLY COMPETITIVE REPORT'!E28</f>
        <v>Karantanija</v>
      </c>
      <c r="F28" s="38">
        <f>'WEEKLY COMPETITIVE REPORT'!F28</f>
        <v>11</v>
      </c>
      <c r="G28" s="38">
        <f>'WEEKLY COMPETITIVE REPORT'!G28</f>
        <v>8</v>
      </c>
      <c r="H28" s="15">
        <f>'WEEKLY COMPETITIVE REPORT'!H28/X4</f>
        <v>2007.404360345537</v>
      </c>
      <c r="I28" s="15">
        <f>'WEEKLY COMPETITIVE REPORT'!I28/X17</f>
        <v>0.04830528014756744</v>
      </c>
      <c r="J28" s="23">
        <f>'WEEKLY COMPETITIVE REPORT'!J28</f>
        <v>298</v>
      </c>
      <c r="K28" s="23">
        <f>'WEEKLY COMPETITIVE REPORT'!K28</f>
        <v>334</v>
      </c>
      <c r="L28" s="65">
        <f>'WEEKLY COMPETITIVE REPORT'!L28</f>
        <v>-12.649164677804293</v>
      </c>
      <c r="M28" s="15">
        <f t="shared" si="3"/>
        <v>250.92554504319213</v>
      </c>
      <c r="N28" s="38">
        <f>'WEEKLY COMPETITIVE REPORT'!N28</f>
        <v>8</v>
      </c>
      <c r="O28" s="15">
        <f>'WEEKLY COMPETITIVE REPORT'!O28/X4</f>
        <v>2934.320581379405</v>
      </c>
      <c r="P28" s="15">
        <f>'WEEKLY COMPETITIVE REPORT'!P28/X17</f>
        <v>0.06686649757897165</v>
      </c>
      <c r="Q28" s="23">
        <f>'WEEKLY COMPETITIVE REPORT'!Q28</f>
        <v>471</v>
      </c>
      <c r="R28" s="23">
        <f>'WEEKLY COMPETITIVE REPORT'!R28</f>
        <v>487</v>
      </c>
      <c r="S28" s="65">
        <f>'WEEKLY COMPETITIVE REPORT'!S28</f>
        <v>-7.758620689655174</v>
      </c>
      <c r="T28" s="15">
        <f>'WEEKLY COMPETITIVE REPORT'!T28/X17</f>
        <v>6.297642379525017</v>
      </c>
      <c r="U28" s="15">
        <f t="shared" si="4"/>
        <v>366.79007267242565</v>
      </c>
      <c r="V28" s="26">
        <f t="shared" si="5"/>
        <v>2940.61822375893</v>
      </c>
      <c r="W28" s="23">
        <f>'WEEKLY COMPETITIVE REPORT'!W28</f>
        <v>49732</v>
      </c>
      <c r="X28" s="57">
        <f>'WEEKLY COMPETITIVE REPORT'!X28</f>
        <v>50203</v>
      </c>
    </row>
    <row r="29" spans="1:24" ht="12.75">
      <c r="A29" s="51">
        <v>16</v>
      </c>
      <c r="B29" s="4">
        <f>'WEEKLY COMPETITIVE REPORT'!B29</f>
        <v>14</v>
      </c>
      <c r="C29" s="4" t="str">
        <f>'WEEKLY COMPETITIVE REPORT'!C29</f>
        <v>A HURT LOCKER</v>
      </c>
      <c r="D29" s="4" t="str">
        <f>'WEEKLY COMPETITIVE REPORT'!D29</f>
        <v>INDEP</v>
      </c>
      <c r="E29" s="4" t="str">
        <f>'WEEKLY COMPETITIVE REPORT'!E29</f>
        <v>Cinemania</v>
      </c>
      <c r="F29" s="38">
        <f>'WEEKLY COMPETITIVE REPORT'!F29</f>
        <v>3</v>
      </c>
      <c r="G29" s="38">
        <f>'WEEKLY COMPETITIVE REPORT'!G29</f>
        <v>2</v>
      </c>
      <c r="H29" s="15">
        <f>'WEEKLY COMPETITIVE REPORT'!H29/X4</f>
        <v>1500.0685588920885</v>
      </c>
      <c r="I29" s="15">
        <f>'WEEKLY COMPETITIVE REPORT'!I29/X17</f>
        <v>0.04643186534470833</v>
      </c>
      <c r="J29" s="23">
        <f>'WEEKLY COMPETITIVE REPORT'!J29</f>
        <v>212</v>
      </c>
      <c r="K29" s="23">
        <f>'WEEKLY COMPETITIVE REPORT'!K29</f>
        <v>311</v>
      </c>
      <c r="L29" s="65">
        <f>'WEEKLY COMPETITIVE REPORT'!L29</f>
        <v>-32.09186840471757</v>
      </c>
      <c r="M29" s="15">
        <f t="shared" si="3"/>
        <v>750.0342794460443</v>
      </c>
      <c r="N29" s="38">
        <f>'WEEKLY COMPETITIVE REPORT'!N29</f>
        <v>2</v>
      </c>
      <c r="O29" s="15">
        <f>'WEEKLY COMPETITIVE REPORT'!O29/X4</f>
        <v>2904.1546688605513</v>
      </c>
      <c r="P29" s="15">
        <f>'WEEKLY COMPETITIVE REPORT'!P29/X17</f>
        <v>0.07260202905234032</v>
      </c>
      <c r="Q29" s="23">
        <f>'WEEKLY COMPETITIVE REPORT'!Q29</f>
        <v>452</v>
      </c>
      <c r="R29" s="23">
        <f>'WEEKLY COMPETITIVE REPORT'!R29</f>
        <v>512</v>
      </c>
      <c r="S29" s="65">
        <f>'WEEKLY COMPETITIVE REPORT'!S29</f>
        <v>-15.91901548233426</v>
      </c>
      <c r="T29" s="15">
        <f>'WEEKLY COMPETITIVE REPORT'!T29/X4</f>
        <v>12942.547648430002</v>
      </c>
      <c r="U29" s="15">
        <f t="shared" si="4"/>
        <v>1452.0773344302756</v>
      </c>
      <c r="V29" s="26">
        <f t="shared" si="5"/>
        <v>15846.702317290554</v>
      </c>
      <c r="W29" s="23">
        <f>'WEEKLY COMPETITIVE REPORT'!W29</f>
        <v>1968</v>
      </c>
      <c r="X29" s="57">
        <f>'WEEKLY COMPETITIVE REPORT'!X29</f>
        <v>2420</v>
      </c>
    </row>
    <row r="30" spans="1:24" ht="12.75">
      <c r="A30" s="52">
        <v>17</v>
      </c>
      <c r="B30" s="4">
        <f>'WEEKLY COMPETITIVE REPORT'!B30</f>
        <v>10</v>
      </c>
      <c r="C30" s="4" t="str">
        <f>'WEEKLY COMPETITIVE REPORT'!C30</f>
        <v>LOVELY BONES</v>
      </c>
      <c r="D30" s="4" t="str">
        <f>'WEEKLY COMPETITIVE REPORT'!D30</f>
        <v>PAR</v>
      </c>
      <c r="E30" s="4" t="str">
        <f>'WEEKLY COMPETITIVE REPORT'!E30</f>
        <v>Karantanija</v>
      </c>
      <c r="F30" s="38">
        <f>'WEEKLY COMPETITIVE REPORT'!F30</f>
        <v>2</v>
      </c>
      <c r="G30" s="38">
        <f>'WEEKLY COMPETITIVE REPORT'!G30</f>
        <v>5</v>
      </c>
      <c r="H30" s="15">
        <f>'WEEKLY COMPETITIVE REPORT'!H30/X4</f>
        <v>2265.1857945975594</v>
      </c>
      <c r="I30" s="15">
        <f>'WEEKLY COMPETITIVE REPORT'!I30/X17</f>
        <v>0.11655522250403505</v>
      </c>
      <c r="J30" s="23">
        <f>'WEEKLY COMPETITIVE REPORT'!J30</f>
        <v>330</v>
      </c>
      <c r="K30" s="23">
        <f>'WEEKLY COMPETITIVE REPORT'!K30</f>
        <v>838</v>
      </c>
      <c r="L30" s="65">
        <f>'WEEKLY COMPETITIVE REPORT'!L30</f>
        <v>-59.14935707220574</v>
      </c>
      <c r="M30" s="15">
        <f t="shared" si="3"/>
        <v>453.03715891951185</v>
      </c>
      <c r="N30" s="38">
        <f>'WEEKLY COMPETITIVE REPORT'!N30</f>
        <v>5</v>
      </c>
      <c r="O30" s="15">
        <f>'WEEKLY COMPETITIVE REPORT'!O30/X4</f>
        <v>2902.7834910187853</v>
      </c>
      <c r="P30" s="15">
        <f>'WEEKLY COMPETITIVE REPORT'!P30/X17</f>
        <v>0.16736799631081392</v>
      </c>
      <c r="Q30" s="23">
        <f>'WEEKLY COMPETITIVE REPORT'!Q30</f>
        <v>448</v>
      </c>
      <c r="R30" s="23">
        <f>'WEEKLY COMPETITIVE REPORT'!R30</f>
        <v>1284</v>
      </c>
      <c r="S30" s="65">
        <f>'WEEKLY COMPETITIVE REPORT'!S30</f>
        <v>-63.54399862235233</v>
      </c>
      <c r="T30" s="15">
        <f>'WEEKLY COMPETITIVE REPORT'!T30/X4</f>
        <v>9421.362950774716</v>
      </c>
      <c r="U30" s="15">
        <f t="shared" si="4"/>
        <v>580.556698203757</v>
      </c>
      <c r="V30" s="26">
        <f t="shared" si="5"/>
        <v>12324.1464417935</v>
      </c>
      <c r="W30" s="23">
        <f>'WEEKLY COMPETITIVE REPORT'!W30</f>
        <v>1577</v>
      </c>
      <c r="X30" s="57">
        <f>'WEEKLY COMPETITIVE REPORT'!X30</f>
        <v>2025</v>
      </c>
    </row>
    <row r="31" spans="1:24" ht="12.75">
      <c r="A31" s="51">
        <v>18</v>
      </c>
      <c r="B31" s="4">
        <f>'WEEKLY COMPETITIVE REPORT'!B31</f>
        <v>8</v>
      </c>
      <c r="C31" s="4" t="str">
        <f>'WEEKLY COMPETITIVE REPORT'!C31</f>
        <v>DID YOU HEAR ABOUT THE MORGANS</v>
      </c>
      <c r="D31" s="4" t="str">
        <f>'WEEKLY COMPETITIVE REPORT'!D31</f>
        <v>SONY</v>
      </c>
      <c r="E31" s="4" t="str">
        <f>'WEEKLY COMPETITIVE REPORT'!E31</f>
        <v>CF</v>
      </c>
      <c r="F31" s="38">
        <f>'WEEKLY COMPETITIVE REPORT'!F31</f>
        <v>5</v>
      </c>
      <c r="G31" s="38">
        <f>'WEEKLY COMPETITIVE REPORT'!G31</f>
        <v>8</v>
      </c>
      <c r="H31" s="15">
        <f>'WEEKLY COMPETITIVE REPORT'!H31/X4</f>
        <v>2058.1379404908816</v>
      </c>
      <c r="I31" s="15">
        <f>'WEEKLY COMPETITIVE REPORT'!I31/X17</f>
        <v>0.1626700484205672</v>
      </c>
      <c r="J31" s="23">
        <f>'WEEKLY COMPETITIVE REPORT'!J31</f>
        <v>350</v>
      </c>
      <c r="K31" s="23">
        <f>'WEEKLY COMPETITIVE REPORT'!K31</f>
        <v>1226</v>
      </c>
      <c r="L31" s="65">
        <f>'WEEKLY COMPETITIVE REPORT'!L31</f>
        <v>-73.4053862508859</v>
      </c>
      <c r="M31" s="15">
        <f t="shared" si="3"/>
        <v>257.2672425613602</v>
      </c>
      <c r="N31" s="38">
        <f>'WEEKLY COMPETITIVE REPORT'!N31</f>
        <v>8</v>
      </c>
      <c r="O31" s="15">
        <f>'WEEKLY COMPETITIVE REPORT'!O31/X4</f>
        <v>2692.9932812285756</v>
      </c>
      <c r="P31" s="15">
        <f>'WEEKLY COMPETITIVE REPORT'!P31/X17</f>
        <v>0.22979594189531935</v>
      </c>
      <c r="Q31" s="23">
        <f>'WEEKLY COMPETITIVE REPORT'!Q31</f>
        <v>460</v>
      </c>
      <c r="R31" s="23">
        <f>'WEEKLY COMPETITIVE REPORT'!R31</f>
        <v>1836</v>
      </c>
      <c r="S31" s="65">
        <f>'WEEKLY COMPETITIVE REPORT'!S31</f>
        <v>-75.36686316317572</v>
      </c>
      <c r="T31" s="15">
        <f>'WEEKLY COMPETITIVE REPORT'!T31/X4</f>
        <v>112440.69655834362</v>
      </c>
      <c r="U31" s="15">
        <f t="shared" si="4"/>
        <v>336.62416015357195</v>
      </c>
      <c r="V31" s="26">
        <f t="shared" si="5"/>
        <v>115133.6898395722</v>
      </c>
      <c r="W31" s="23">
        <f>'WEEKLY COMPETITIVE REPORT'!W31</f>
        <v>18795</v>
      </c>
      <c r="X31" s="57">
        <f>'WEEKLY COMPETITIVE REPORT'!X31</f>
        <v>19255</v>
      </c>
    </row>
    <row r="32" spans="1:24" ht="12.75">
      <c r="A32" s="51">
        <v>19</v>
      </c>
      <c r="B32" s="4">
        <f>'WEEKLY COMPETITIVE REPORT'!B32</f>
        <v>13</v>
      </c>
      <c r="C32" s="4" t="str">
        <f>'WEEKLY COMPETITIVE REPORT'!C32</f>
        <v>UP IN THE AIR</v>
      </c>
      <c r="D32" s="4" t="str">
        <f>'WEEKLY COMPETITIVE REPORT'!D32</f>
        <v>PAR</v>
      </c>
      <c r="E32" s="4" t="str">
        <f>'WEEKLY COMPETITIVE REPORT'!E32</f>
        <v>Karantanija</v>
      </c>
      <c r="F32" s="38">
        <f>'WEEKLY COMPETITIVE REPORT'!F32</f>
        <v>8</v>
      </c>
      <c r="G32" s="38">
        <f>'WEEKLY COMPETITIVE REPORT'!G32</f>
        <v>5</v>
      </c>
      <c r="H32" s="15">
        <f>'WEEKLY COMPETITIVE REPORT'!H32/X4</f>
        <v>1410.9419991772934</v>
      </c>
      <c r="I32" s="15">
        <f>'WEEKLY COMPETITIVE REPORT'!I32/X17</f>
        <v>0.05885404657597418</v>
      </c>
      <c r="J32" s="23">
        <f>'WEEKLY COMPETITIVE REPORT'!J32</f>
        <v>226</v>
      </c>
      <c r="K32" s="23">
        <f>'WEEKLY COMPETITIVE REPORT'!K32</f>
        <v>439</v>
      </c>
      <c r="L32" s="65">
        <f>'WEEKLY COMPETITIVE REPORT'!L32</f>
        <v>-49.60822722820764</v>
      </c>
      <c r="M32" s="15">
        <f t="shared" si="3"/>
        <v>282.18839983545865</v>
      </c>
      <c r="N32" s="38">
        <f>'WEEKLY COMPETITIVE REPORT'!N32</f>
        <v>5</v>
      </c>
      <c r="O32" s="15">
        <f>'WEEKLY COMPETITIVE REPORT'!O32/X4</f>
        <v>2416.015357191828</v>
      </c>
      <c r="P32" s="15">
        <f>'WEEKLY COMPETITIVE REPORT'!P32/X17</f>
        <v>0.08900161401890708</v>
      </c>
      <c r="Q32" s="23">
        <f>'WEEKLY COMPETITIVE REPORT'!Q32</f>
        <v>412</v>
      </c>
      <c r="R32" s="23">
        <f>'WEEKLY COMPETITIVE REPORT'!R32</f>
        <v>673</v>
      </c>
      <c r="S32" s="65">
        <f>'WEEKLY COMPETITIVE REPORT'!S32</f>
        <v>-42.94041450777202</v>
      </c>
      <c r="T32" s="15">
        <f>'WEEKLY COMPETITIVE REPORT'!T32/X4</f>
        <v>120093.2400932401</v>
      </c>
      <c r="U32" s="15">
        <f t="shared" si="4"/>
        <v>483.2030714383656</v>
      </c>
      <c r="V32" s="26">
        <f t="shared" si="5"/>
        <v>122509.25545043194</v>
      </c>
      <c r="W32" s="23">
        <f>'WEEKLY COMPETITIVE REPORT'!W32</f>
        <v>19911</v>
      </c>
      <c r="X32" s="57">
        <f>'WEEKLY COMPETITIVE REPORT'!X32</f>
        <v>20323</v>
      </c>
    </row>
    <row r="33" spans="1:24" ht="13.5" thickBot="1">
      <c r="A33" s="51">
        <v>20</v>
      </c>
      <c r="B33" s="4">
        <f>'WEEKLY COMPETITIVE REPORT'!B33</f>
        <v>17</v>
      </c>
      <c r="C33" s="4" t="str">
        <f>'WEEKLY COMPETITIVE REPORT'!C33</f>
        <v>AN EDUCATION</v>
      </c>
      <c r="D33" s="4" t="str">
        <f>'WEEKLY COMPETITIVE REPORT'!D33</f>
        <v>INDEP</v>
      </c>
      <c r="E33" s="4" t="str">
        <f>'WEEKLY COMPETITIVE REPORT'!E33</f>
        <v>Blitz</v>
      </c>
      <c r="F33" s="38">
        <f>'WEEKLY COMPETITIVE REPORT'!F33</f>
        <v>3</v>
      </c>
      <c r="G33" s="38">
        <f>'WEEKLY COMPETITIVE REPORT'!G33</f>
        <v>2</v>
      </c>
      <c r="H33" s="15">
        <f>'WEEKLY COMPETITIVE REPORT'!H33/X4</f>
        <v>1495.95502536679</v>
      </c>
      <c r="I33" s="15">
        <f>'WEEKLY COMPETITIVE REPORT'!I33/X17</f>
        <v>0.03331796172469449</v>
      </c>
      <c r="J33" s="23">
        <f>'WEEKLY COMPETITIVE REPORT'!J33</f>
        <v>223</v>
      </c>
      <c r="K33" s="23">
        <f>'WEEKLY COMPETITIVE REPORT'!K33</f>
        <v>232</v>
      </c>
      <c r="L33" s="65">
        <f>'WEEKLY COMPETITIVE REPORT'!L33</f>
        <v>-5.622837370242223</v>
      </c>
      <c r="M33" s="15">
        <f t="shared" si="3"/>
        <v>747.977512683395</v>
      </c>
      <c r="N33" s="38">
        <f>'WEEKLY COMPETITIVE REPORT'!N33</f>
        <v>2</v>
      </c>
      <c r="O33" s="15">
        <f>'WEEKLY COMPETITIVE REPORT'!O33/X4</f>
        <v>2355.6835321541207</v>
      </c>
      <c r="P33" s="15">
        <f>'WEEKLY COMPETITIVE REPORT'!P33/X17</f>
        <v>0.053983168088540465</v>
      </c>
      <c r="Q33" s="23">
        <f>'WEEKLY COMPETITIVE REPORT'!Q33</f>
        <v>368</v>
      </c>
      <c r="R33" s="23">
        <f>'WEEKLY COMPETITIVE REPORT'!R33</f>
        <v>392</v>
      </c>
      <c r="S33" s="65">
        <f>'WEEKLY COMPETITIVE REPORT'!S33</f>
        <v>-8.27549386011745</v>
      </c>
      <c r="T33" s="15">
        <f>'WEEKLY COMPETITIVE REPORT'!T33/X4</f>
        <v>7197.312491430139</v>
      </c>
      <c r="U33" s="15">
        <f t="shared" si="4"/>
        <v>1177.8417660770604</v>
      </c>
      <c r="V33" s="26">
        <f t="shared" si="5"/>
        <v>9552.99602358426</v>
      </c>
      <c r="W33" s="23">
        <f>'WEEKLY COMPETITIVE REPORT'!W33</f>
        <v>1127</v>
      </c>
      <c r="X33" s="57">
        <f>'WEEKLY COMPETITIVE REPORT'!X33</f>
        <v>1495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142</v>
      </c>
      <c r="H34" s="33">
        <f>SUM(H14:H33)</f>
        <v>180935.1432880845</v>
      </c>
      <c r="I34" s="32">
        <f>SUM(I14:I33)</f>
        <v>172790.9036868734</v>
      </c>
      <c r="J34" s="32">
        <f>SUM(J14:J33)</f>
        <v>27368</v>
      </c>
      <c r="K34" s="32">
        <f>SUM(K14:K33)</f>
        <v>30300</v>
      </c>
      <c r="L34" s="65">
        <f>'WEEKLY COMPETITIVE REPORT'!L34</f>
        <v>-11.119792543697173</v>
      </c>
      <c r="M34" s="33">
        <f>H34/G34</f>
        <v>1274.191149916088</v>
      </c>
      <c r="N34" s="41">
        <f>'WEEKLY COMPETITIVE REPORT'!N34</f>
        <v>142</v>
      </c>
      <c r="O34" s="32">
        <f>SUM(O14:O33)</f>
        <v>243794.04908816676</v>
      </c>
      <c r="P34" s="32">
        <f>SUM(P14:P33)</f>
        <v>233124.35091118433</v>
      </c>
      <c r="Q34" s="32">
        <f>SUM(Q14:Q33)</f>
        <v>38563</v>
      </c>
      <c r="R34" s="32">
        <f>SUM(R14:R33)</f>
        <v>43054</v>
      </c>
      <c r="S34" s="66">
        <f>O34/P34-100%</f>
        <v>0.04576826974650694</v>
      </c>
      <c r="T34" s="32">
        <f>SUM(T14:T33)</f>
        <v>3119259.5415440723</v>
      </c>
      <c r="U34" s="33">
        <f>O34/N34</f>
        <v>1716.8595006208927</v>
      </c>
      <c r="V34" s="32">
        <f>SUM(V14:V33)</f>
        <v>3363053.590632239</v>
      </c>
      <c r="W34" s="32">
        <f>SUM(W14:W33)</f>
        <v>527560</v>
      </c>
      <c r="X34" s="36">
        <f>SUM(X14:X33)</f>
        <v>566123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2010-03-11T13:21:24Z</dcterms:modified>
  <cp:category/>
  <cp:version/>
  <cp:contentType/>
  <cp:contentStatus/>
</cp:coreProperties>
</file>